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Texte\SHV\SG2A\VIS-Umgestaltung Ordnerstruktur\Formulare\Tagesstätte\Homepage\"/>
    </mc:Choice>
  </mc:AlternateContent>
  <xr:revisionPtr revIDLastSave="0" documentId="8_{20DC9AD6-D207-471E-B554-2DBA1CED02D3}" xr6:coauthVersionLast="47" xr6:coauthVersionMax="47" xr10:uidLastSave="{00000000-0000-0000-0000-000000000000}"/>
  <workbookProtection workbookPassword="CCAC" lockStructure="1"/>
  <bookViews>
    <workbookView xWindow="-25320" yWindow="345" windowWidth="25440" windowHeight="15270" xr2:uid="{00000000-000D-0000-FFFF-FFFF00000000}"/>
  </bookViews>
  <sheets>
    <sheet name="Personal" sheetId="6" r:id="rId1"/>
    <sheet name="Sachkosten" sheetId="14" r:id="rId2"/>
    <sheet name="Einnahmen" sheetId="16" r:id="rId3"/>
    <sheet name="Investberechnung" sheetId="15" r:id="rId4"/>
    <sheet name="Angaben" sheetId="7" state="hidden" r:id="rId5"/>
    <sheet name="Tabelle1" sheetId="11" state="hidden" r:id="rId6"/>
  </sheets>
  <externalReferences>
    <externalReference r:id="rId7"/>
    <externalReference r:id="rId8"/>
  </externalReferences>
  <definedNames>
    <definedName name="_xlnm._FilterDatabase" localSheetId="5" hidden="1">Tabelle1!$C$1:$J$28</definedName>
    <definedName name="_xlnm.Print_Area" localSheetId="3">Investberechnung!$A$1:$K$108</definedName>
    <definedName name="_xlnm.Print_Area" localSheetId="0">Personal!$A$1:$I$44</definedName>
    <definedName name="_xlnm.Print_Area" localSheetId="1">Sachkosten!$A$1:$B$56</definedName>
    <definedName name="Instandhaltung" localSheetId="2">#REF!</definedName>
    <definedName name="Instandhaltung">#REF!</definedName>
    <definedName name="InstandhaltungEinrichtung" localSheetId="2">#REF!</definedName>
    <definedName name="InstandhaltungEinrichtung">#REF!</definedName>
    <definedName name="InstandhaltungWäsche" localSheetId="2">#REF!</definedName>
    <definedName name="InstandhaltungWäsche">#REF!</definedName>
    <definedName name="InstandsetzungMietvertrag" localSheetId="2">#REF!</definedName>
    <definedName name="InstandsetzungMietvertrag">#REF!</definedName>
    <definedName name="Plätzetatsächlich">[1]Einrichtungsdaten!$G$30</definedName>
    <definedName name="Summeabschreibungen">'[1]Abschreibungen-Finanzierung'!$M$1</definedName>
    <definedName name="SummeFinanzierung">'[1]Abschreibungen-Finanzierung'!$M$9</definedName>
    <definedName name="SummeInstandhaltung">[1]Instandsetzungsaufwendungen!$N$1</definedName>
    <definedName name="SummeMieten">'[1]Mieten-Pachten'!$L$1</definedName>
    <definedName name="SummeTilgung">Investberechnung!$G$19</definedName>
    <definedName name="SummeWiederbeschaffungohneFörderung">[2]Instandsetzungsaufwendungen!$G$24</definedName>
    <definedName name="SummewiederbeschaffungswertmitFörderung">[2]Instandsetzungsaufwendungen!$H$24</definedName>
    <definedName name="SummeZinsen">Investberechnung!$I$19</definedName>
    <definedName name="Tilgungsreste">Investberechnung!$L$19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6" l="1"/>
  <c r="I27" i="6"/>
  <c r="I28" i="6"/>
  <c r="I29" i="6"/>
  <c r="I33" i="6"/>
  <c r="I38" i="6"/>
  <c r="I40" i="6"/>
  <c r="I41" i="6" s="1"/>
  <c r="I39" i="6"/>
  <c r="I25" i="6"/>
  <c r="I16" i="6"/>
  <c r="I17" i="6"/>
  <c r="I18" i="6" l="1"/>
  <c r="I19" i="6" l="1"/>
  <c r="B9" i="16" l="1"/>
  <c r="B20" i="16" s="1"/>
  <c r="F28" i="15" l="1"/>
  <c r="F38" i="15"/>
  <c r="F37" i="15"/>
  <c r="F36" i="15"/>
  <c r="F35" i="15"/>
  <c r="F34" i="15"/>
  <c r="F33" i="15"/>
  <c r="F32" i="15"/>
  <c r="F31" i="15"/>
  <c r="F30" i="15"/>
  <c r="F29" i="15"/>
  <c r="F27" i="15"/>
  <c r="F26" i="15"/>
  <c r="F25" i="15"/>
  <c r="F24" i="15"/>
  <c r="F23" i="15"/>
  <c r="F22" i="15"/>
  <c r="F21" i="15"/>
  <c r="F20" i="15"/>
  <c r="K54" i="15" l="1"/>
  <c r="K52" i="15" s="1"/>
  <c r="H1" i="15"/>
  <c r="D1" i="15"/>
  <c r="H86" i="15"/>
  <c r="J94" i="15"/>
  <c r="F94" i="15"/>
  <c r="D94" i="15"/>
  <c r="C94" i="15"/>
  <c r="H93" i="15"/>
  <c r="H92" i="15"/>
  <c r="H91" i="15"/>
  <c r="H90" i="15"/>
  <c r="H89" i="15"/>
  <c r="H88" i="15"/>
  <c r="H87" i="15"/>
  <c r="F42" i="15" l="1"/>
  <c r="G43" i="15" s="1"/>
  <c r="F45" i="15"/>
  <c r="K45" i="15" s="1"/>
  <c r="J100" i="15"/>
  <c r="K42" i="15"/>
  <c r="H94" i="15"/>
  <c r="K84" i="15" s="1"/>
  <c r="G46" i="15" l="1"/>
  <c r="E39" i="15" l="1"/>
  <c r="H38" i="15"/>
  <c r="G38" i="15"/>
  <c r="H37" i="15"/>
  <c r="G37" i="15"/>
  <c r="K36" i="15"/>
  <c r="H36" i="15"/>
  <c r="G36" i="15"/>
  <c r="K35" i="15"/>
  <c r="H35" i="15"/>
  <c r="G35" i="15"/>
  <c r="K34" i="15"/>
  <c r="H34" i="15"/>
  <c r="G34" i="15"/>
  <c r="K33" i="15"/>
  <c r="H33" i="15"/>
  <c r="G33" i="15"/>
  <c r="K32" i="15"/>
  <c r="H32" i="15"/>
  <c r="G32" i="15"/>
  <c r="K31" i="15"/>
  <c r="H31" i="15"/>
  <c r="G31" i="15"/>
  <c r="K30" i="15"/>
  <c r="H30" i="15"/>
  <c r="G30" i="15"/>
  <c r="K29" i="15"/>
  <c r="H29" i="15"/>
  <c r="G29" i="15"/>
  <c r="K28" i="15"/>
  <c r="H28" i="15"/>
  <c r="G28" i="15"/>
  <c r="K27" i="15"/>
  <c r="H27" i="15"/>
  <c r="G27" i="15"/>
  <c r="K26" i="15"/>
  <c r="H26" i="15"/>
  <c r="G26" i="15"/>
  <c r="K25" i="15"/>
  <c r="H25" i="15"/>
  <c r="G25" i="15"/>
  <c r="K24" i="15"/>
  <c r="H24" i="15"/>
  <c r="G24" i="15"/>
  <c r="K23" i="15"/>
  <c r="H23" i="15"/>
  <c r="G23" i="15"/>
  <c r="K22" i="15"/>
  <c r="H22" i="15"/>
  <c r="G22" i="15"/>
  <c r="K21" i="15"/>
  <c r="H21" i="15"/>
  <c r="G21" i="15"/>
  <c r="K20" i="15"/>
  <c r="H20" i="15"/>
  <c r="G20" i="15"/>
  <c r="K39" i="15" l="1"/>
  <c r="K16" i="15" s="1"/>
  <c r="G39" i="15"/>
  <c r="K78" i="15" s="1"/>
  <c r="H39" i="15"/>
  <c r="K80" i="15" s="1"/>
  <c r="K76" i="15" l="1"/>
  <c r="B42" i="14"/>
  <c r="B55" i="14" s="1"/>
  <c r="J99" i="15" l="1"/>
  <c r="J102" i="15" s="1"/>
  <c r="C8" i="6"/>
  <c r="C7" i="6"/>
  <c r="V6" i="7"/>
  <c r="I22" i="6"/>
  <c r="I21" i="6"/>
  <c r="I20" i="6"/>
  <c r="I23" i="6" l="1"/>
  <c r="I35" i="6" l="1"/>
  <c r="I34" i="6"/>
  <c r="I30" i="6"/>
  <c r="I36" i="6" l="1"/>
  <c r="I31" i="6"/>
  <c r="L31" i="7"/>
  <c r="G31" i="7"/>
  <c r="N28" i="7"/>
  <c r="H28" i="7"/>
  <c r="I28" i="7" s="1"/>
  <c r="K28" i="7"/>
  <c r="M28" i="7" l="1"/>
  <c r="J28" i="7"/>
  <c r="O28" i="7"/>
  <c r="K16" i="7"/>
  <c r="K4" i="7"/>
  <c r="K5" i="7"/>
  <c r="K6" i="7"/>
  <c r="K7" i="7"/>
  <c r="K8" i="7"/>
  <c r="K9" i="7"/>
  <c r="K10" i="7"/>
  <c r="K11" i="7"/>
  <c r="K12" i="7"/>
  <c r="K13" i="7"/>
  <c r="K14" i="7"/>
  <c r="K15" i="7"/>
  <c r="K17" i="7"/>
  <c r="K18" i="7"/>
  <c r="K19" i="7"/>
  <c r="K20" i="7"/>
  <c r="K21" i="7"/>
  <c r="K22" i="7"/>
  <c r="K23" i="7"/>
  <c r="K24" i="7"/>
  <c r="K25" i="7"/>
  <c r="K26" i="7"/>
  <c r="K27" i="7"/>
  <c r="K3" i="7"/>
  <c r="K31" i="7" l="1"/>
  <c r="H11" i="7"/>
  <c r="H18" i="7"/>
  <c r="H20" i="7"/>
  <c r="H22" i="7"/>
  <c r="H26" i="7"/>
  <c r="H27" i="7"/>
  <c r="H3" i="7"/>
  <c r="D4" i="7" l="1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C27" i="7"/>
  <c r="C4" i="7"/>
  <c r="C5" i="7"/>
  <c r="C6" i="7"/>
  <c r="C7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B4" i="7"/>
  <c r="B5" i="7"/>
  <c r="B6" i="7"/>
  <c r="B7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D3" i="7"/>
  <c r="C3" i="7"/>
  <c r="B3" i="7"/>
  <c r="N3" i="7" l="1"/>
  <c r="N8" i="7"/>
  <c r="H19" i="7" l="1"/>
  <c r="H12" i="7"/>
  <c r="H13" i="7"/>
  <c r="H14" i="7"/>
  <c r="H7" i="7"/>
  <c r="I7" i="7" s="1"/>
  <c r="H15" i="7"/>
  <c r="I15" i="7" s="1"/>
  <c r="H8" i="7"/>
  <c r="I8" i="7" s="1"/>
  <c r="H17" i="7"/>
  <c r="M17" i="7" s="1"/>
  <c r="H4" i="7"/>
  <c r="H5" i="7"/>
  <c r="H6" i="7"/>
  <c r="H23" i="7"/>
  <c r="I23" i="7" s="1"/>
  <c r="H24" i="7"/>
  <c r="I24" i="7" s="1"/>
  <c r="H9" i="7"/>
  <c r="H10" i="7"/>
  <c r="M10" i="7" s="1"/>
  <c r="H21" i="7"/>
  <c r="I21" i="7" s="1"/>
  <c r="H16" i="7"/>
  <c r="H25" i="7"/>
  <c r="J29" i="7"/>
  <c r="N10" i="7"/>
  <c r="N5" i="7"/>
  <c r="N6" i="7"/>
  <c r="N4" i="7"/>
  <c r="N20" i="7"/>
  <c r="O20" i="7" s="1"/>
  <c r="N22" i="7"/>
  <c r="N26" i="7"/>
  <c r="N18" i="7"/>
  <c r="N27" i="7"/>
  <c r="N25" i="7"/>
  <c r="N24" i="7"/>
  <c r="N12" i="7"/>
  <c r="O12" i="7" s="1"/>
  <c r="N9" i="7"/>
  <c r="N17" i="7"/>
  <c r="N14" i="7"/>
  <c r="N16" i="7"/>
  <c r="N15" i="7"/>
  <c r="N11" i="7"/>
  <c r="N21" i="7"/>
  <c r="N23" i="7"/>
  <c r="N19" i="7"/>
  <c r="O19" i="7" s="1"/>
  <c r="N13" i="7"/>
  <c r="N7" i="7"/>
  <c r="J5" i="7"/>
  <c r="I6" i="7"/>
  <c r="I13" i="7"/>
  <c r="J14" i="7"/>
  <c r="J16" i="7"/>
  <c r="M18" i="7"/>
  <c r="J22" i="7"/>
  <c r="I25" i="7"/>
  <c r="M26" i="7"/>
  <c r="O27" i="7"/>
  <c r="O8" i="7" l="1"/>
  <c r="M8" i="7"/>
  <c r="J8" i="7"/>
  <c r="O9" i="7"/>
  <c r="H31" i="7"/>
  <c r="I18" i="7"/>
  <c r="O26" i="7"/>
  <c r="O3" i="7"/>
  <c r="O4" i="7"/>
  <c r="M4" i="7"/>
  <c r="O11" i="7"/>
  <c r="J17" i="7"/>
  <c r="J18" i="7"/>
  <c r="O25" i="7"/>
  <c r="I17" i="7"/>
  <c r="O18" i="7"/>
  <c r="J26" i="7"/>
  <c r="J10" i="7"/>
  <c r="O17" i="7"/>
  <c r="I26" i="7"/>
  <c r="I10" i="7"/>
  <c r="M25" i="7"/>
  <c r="I22" i="7"/>
  <c r="J9" i="7"/>
  <c r="J21" i="7"/>
  <c r="I9" i="7"/>
  <c r="M24" i="7"/>
  <c r="O7" i="7"/>
  <c r="I5" i="7"/>
  <c r="M16" i="7"/>
  <c r="O24" i="7"/>
  <c r="J4" i="7"/>
  <c r="O16" i="7"/>
  <c r="M9" i="7"/>
  <c r="J25" i="7"/>
  <c r="I14" i="7"/>
  <c r="O10" i="7"/>
  <c r="M7" i="7"/>
  <c r="J13" i="7"/>
  <c r="M23" i="7"/>
  <c r="J24" i="7"/>
  <c r="J7" i="7"/>
  <c r="O15" i="7"/>
  <c r="M14" i="7"/>
  <c r="I3" i="7"/>
  <c r="I20" i="7"/>
  <c r="I16" i="7"/>
  <c r="I12" i="7"/>
  <c r="O22" i="7"/>
  <c r="O14" i="7"/>
  <c r="O5" i="7"/>
  <c r="M21" i="7"/>
  <c r="M13" i="7"/>
  <c r="I4" i="7"/>
  <c r="M15" i="7"/>
  <c r="J20" i="7"/>
  <c r="J12" i="7"/>
  <c r="O23" i="7"/>
  <c r="O6" i="7"/>
  <c r="M5" i="7"/>
  <c r="J27" i="7"/>
  <c r="J23" i="7"/>
  <c r="J19" i="7"/>
  <c r="J15" i="7"/>
  <c r="J11" i="7"/>
  <c r="J6" i="7"/>
  <c r="M3" i="7"/>
  <c r="O21" i="7"/>
  <c r="O13" i="7"/>
  <c r="M20" i="7"/>
  <c r="M12" i="7"/>
  <c r="M6" i="7"/>
  <c r="J3" i="7"/>
  <c r="M22" i="7"/>
  <c r="I27" i="7"/>
  <c r="I19" i="7"/>
  <c r="I11" i="7"/>
  <c r="M27" i="7"/>
  <c r="M19" i="7"/>
  <c r="M11" i="7"/>
  <c r="O29" i="7"/>
  <c r="M29" i="7"/>
  <c r="I29" i="7"/>
  <c r="I31" i="7" l="1"/>
  <c r="J3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nueb2184</author>
    <author>eber_hel</author>
  </authors>
  <commentList>
    <comment ref="D1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Wert wird aus Personalaufstellung übernommen.</t>
        </r>
      </text>
    </comment>
    <comment ref="H1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Wert wird aus Personalaufstellung übernommen.</t>
        </r>
      </text>
    </comment>
    <comment ref="C18" authorId="1" shapeId="0" xr:uid="{00000000-0006-0000-0300-000003000000}">
      <text>
        <r>
          <rPr>
            <b/>
            <sz val="14"/>
            <color indexed="81"/>
            <rFont val="Tahoma"/>
            <family val="2"/>
          </rPr>
          <t>Bitte jeweils entsprechende Spalte mit x markieren.</t>
        </r>
      </text>
    </comment>
    <comment ref="I18" authorId="1" shapeId="0" xr:uid="{00000000-0006-0000-0300-000004000000}">
      <text>
        <r>
          <rPr>
            <b/>
            <sz val="14"/>
            <color indexed="81"/>
            <rFont val="Tahoma"/>
            <family val="2"/>
          </rPr>
          <t xml:space="preserve">Bitte jeweils entsprechende Spalte mit x markieren.
</t>
        </r>
      </text>
    </comment>
    <comment ref="J18" authorId="1" shapeId="0" xr:uid="{00000000-0006-0000-0300-000005000000}">
      <text>
        <r>
          <rPr>
            <b/>
            <sz val="14"/>
            <color indexed="81"/>
            <rFont val="Tahoma"/>
            <family val="2"/>
          </rPr>
          <t xml:space="preserve">Bitte jeweils entsprechende Spalte mit x markieren.
</t>
        </r>
      </text>
    </comment>
  </commentList>
</comments>
</file>

<file path=xl/sharedStrings.xml><?xml version="1.0" encoding="utf-8"?>
<sst xmlns="http://schemas.openxmlformats.org/spreadsheetml/2006/main" count="466" uniqueCount="311">
  <si>
    <t>BKH</t>
  </si>
  <si>
    <t>F0</t>
  </si>
  <si>
    <t>SPDi</t>
  </si>
  <si>
    <t>F1</t>
  </si>
  <si>
    <t>PSB</t>
  </si>
  <si>
    <t>F2</t>
  </si>
  <si>
    <t>PSY</t>
  </si>
  <si>
    <t>F3</t>
  </si>
  <si>
    <t>Arzt</t>
  </si>
  <si>
    <t>F4</t>
  </si>
  <si>
    <t>F5</t>
  </si>
  <si>
    <t>SO</t>
  </si>
  <si>
    <t>F6</t>
  </si>
  <si>
    <t>F7</t>
  </si>
  <si>
    <t>unbekannte Diagnose</t>
  </si>
  <si>
    <t>(1) Zuweiser</t>
  </si>
  <si>
    <t>(2) Hauptdiagnosen nach ICS 10</t>
  </si>
  <si>
    <t>Summe</t>
  </si>
  <si>
    <t>Aichach</t>
  </si>
  <si>
    <t>Augsburg</t>
  </si>
  <si>
    <t>Dillingen</t>
  </si>
  <si>
    <t>Donauwörth</t>
  </si>
  <si>
    <t>Füssen</t>
  </si>
  <si>
    <t>BKS</t>
  </si>
  <si>
    <t>Augustenstr. 14</t>
  </si>
  <si>
    <t>Günzburg</t>
  </si>
  <si>
    <t>Lindenallee 2</t>
  </si>
  <si>
    <t>Illertissen</t>
  </si>
  <si>
    <t>Unterer Graben 7</t>
  </si>
  <si>
    <t>Immenstadt</t>
  </si>
  <si>
    <t>Sonthofener Str. 17</t>
  </si>
  <si>
    <t>Kaufbeuren</t>
  </si>
  <si>
    <t>Kemnater Str. 16</t>
  </si>
  <si>
    <t>Kempten</t>
  </si>
  <si>
    <t>Krumbach</t>
  </si>
  <si>
    <t>Lindenberg</t>
  </si>
  <si>
    <t>Meitingen</t>
  </si>
  <si>
    <t>Memmingen</t>
  </si>
  <si>
    <t>Mering</t>
  </si>
  <si>
    <t>Herzog-Wilhelm-Str. 1</t>
  </si>
  <si>
    <t>Mindelheim</t>
  </si>
  <si>
    <t>Neu-Ulm</t>
  </si>
  <si>
    <t>Nördlingen</t>
  </si>
  <si>
    <t>Schwabmünchen</t>
  </si>
  <si>
    <t>Zusmarshausen</t>
  </si>
  <si>
    <t>Augsburg CV</t>
  </si>
  <si>
    <t>Augsburg DW</t>
  </si>
  <si>
    <t>Augsburg AWO</t>
  </si>
  <si>
    <t>Kaufbeuren BKS</t>
  </si>
  <si>
    <t>Kaufbeuren DW</t>
  </si>
  <si>
    <t>Stiftung St. Johannes</t>
  </si>
  <si>
    <t>Am Reitweg 2</t>
  </si>
  <si>
    <t>Gartenstraße 20</t>
  </si>
  <si>
    <t>Bitte wählen</t>
  </si>
  <si>
    <t>In der Kappel 2</t>
  </si>
  <si>
    <r>
      <t xml:space="preserve">aufsuchende Assistenz </t>
    </r>
    <r>
      <rPr>
        <sz val="8"/>
        <color theme="1"/>
        <rFont val="Segoe UI"/>
        <family val="2"/>
        <scheme val="minor"/>
      </rPr>
      <t>(früher ABW)</t>
    </r>
  </si>
  <si>
    <t>Hallstattstr. 14</t>
  </si>
  <si>
    <t>Vorname</t>
  </si>
  <si>
    <t>Nachname</t>
  </si>
  <si>
    <t xml:space="preserve">Berufliche Qualifikation </t>
  </si>
  <si>
    <t>Beschäftigungszeitraum</t>
  </si>
  <si>
    <t>VZÄ</t>
  </si>
  <si>
    <t>Wochen-Std.</t>
  </si>
  <si>
    <t>von</t>
  </si>
  <si>
    <t>bis</t>
  </si>
  <si>
    <t>Fachkräfte</t>
  </si>
  <si>
    <t>Quote</t>
  </si>
  <si>
    <t>Leitung</t>
  </si>
  <si>
    <t>Verwaltungskräfte</t>
  </si>
  <si>
    <t>FK</t>
  </si>
  <si>
    <t>HK</t>
  </si>
  <si>
    <t>TS</t>
  </si>
  <si>
    <t>Platzzahl</t>
  </si>
  <si>
    <t>Verwaltung</t>
  </si>
  <si>
    <t>AUX DW</t>
  </si>
  <si>
    <t>AUX AWO</t>
  </si>
  <si>
    <t>AUX CV</t>
  </si>
  <si>
    <t>MEI DW</t>
  </si>
  <si>
    <t>MER DW</t>
  </si>
  <si>
    <t>AIC CV</t>
  </si>
  <si>
    <t>SMÜ DiCV</t>
  </si>
  <si>
    <t>KRU BKS</t>
  </si>
  <si>
    <t>ZUS DiCV</t>
  </si>
  <si>
    <t>DON StJ.</t>
  </si>
  <si>
    <t>NÖ LH</t>
  </si>
  <si>
    <t>NU DW</t>
  </si>
  <si>
    <t>GZ BKS</t>
  </si>
  <si>
    <t>DLG CV</t>
  </si>
  <si>
    <t>KE DW</t>
  </si>
  <si>
    <t>IM DW</t>
  </si>
  <si>
    <t>KF DW</t>
  </si>
  <si>
    <t>KF BKS</t>
  </si>
  <si>
    <t>FÜS BKS</t>
  </si>
  <si>
    <t>MM DW</t>
  </si>
  <si>
    <t>MN DW</t>
  </si>
  <si>
    <t>LI DW</t>
  </si>
  <si>
    <t>ILL DW</t>
  </si>
  <si>
    <t>Betreuungspersonal</t>
  </si>
  <si>
    <t>(Qualifizierte) Hilfskräfte</t>
  </si>
  <si>
    <t>Mindestfachkraftquote</t>
  </si>
  <si>
    <t>SOLL</t>
  </si>
  <si>
    <t>IST</t>
  </si>
  <si>
    <t>FK Quote</t>
  </si>
  <si>
    <t>HK Quote</t>
  </si>
  <si>
    <t>Nicht Fachkräft, inkl. Genesungsbegleitung, Werksstudenten</t>
  </si>
  <si>
    <t>Studentische Hilfskraft, Praktikanten, Duale Studenten</t>
  </si>
  <si>
    <t>AUX BKS</t>
  </si>
  <si>
    <t>Augsburg Picasso</t>
  </si>
  <si>
    <t>Mindestbesetzung TS bis 15 Plätze</t>
  </si>
  <si>
    <t>Wochenarbeitszeit</t>
  </si>
  <si>
    <t>Betreuungspersonal VZÄ</t>
  </si>
  <si>
    <t>Träger</t>
  </si>
  <si>
    <t>Ort</t>
  </si>
  <si>
    <t xml:space="preserve">Diakonie Allgäu e.V. </t>
  </si>
  <si>
    <t>E-Mail</t>
  </si>
  <si>
    <t>die-kappel@diakonie-allgaeu.de</t>
  </si>
  <si>
    <t>Name</t>
  </si>
  <si>
    <t>Anschrift</t>
  </si>
  <si>
    <t>PLZ</t>
  </si>
  <si>
    <t>Telefonnummer</t>
  </si>
  <si>
    <t>Plätze</t>
  </si>
  <si>
    <t>Münchener Str. 19</t>
  </si>
  <si>
    <t>Tagesstätte für psychische Gesundheit</t>
  </si>
  <si>
    <t>Caritasverband Aichach e.V.</t>
  </si>
  <si>
    <t>08251 / 93 46 5 - 27</t>
  </si>
  <si>
    <t>Th.-Wiedemann-Str. 9</t>
  </si>
  <si>
    <t>Caritasverband für die Stadt und den Landkreis Augsburg e.V.</t>
  </si>
  <si>
    <t>0821 / 43 80 58 3</t>
  </si>
  <si>
    <t>Böheimstr. 6</t>
  </si>
  <si>
    <t>Diakonisches Werk Augsburg e.V.</t>
  </si>
  <si>
    <t>0821 / 56 79 72 0</t>
  </si>
  <si>
    <t>Kirchbergstr. 23</t>
  </si>
  <si>
    <t>Tageszentrum für seelische Gesundheit</t>
  </si>
  <si>
    <t>AWO Augsburg</t>
  </si>
  <si>
    <t>0821 / 65 07 20 30</t>
  </si>
  <si>
    <t>Hofrat-Röhrer-Str. 10 ½</t>
  </si>
  <si>
    <t>Tagesstätte für alkoholkranke Menschen</t>
  </si>
  <si>
    <t>0821 / 56 72 20 4
0821 / 56 72 20 6</t>
  </si>
  <si>
    <t>Caritasverband Dillingen e.V.</t>
  </si>
  <si>
    <t>09071 / 70579-26</t>
  </si>
  <si>
    <t>Zirgesheimer Str. 15</t>
  </si>
  <si>
    <t>0906 / 70 01 03 50</t>
  </si>
  <si>
    <t>Bezirkskliniken Schwaben WOHNEN UND FÖRDERN</t>
  </si>
  <si>
    <t>08362 / 30 0 - 41 60</t>
  </si>
  <si>
    <t>08221 / 96 28 31</t>
  </si>
  <si>
    <t>Diakonisches Werk Neu-Ulm e.V.</t>
  </si>
  <si>
    <t>07303 / 90 66 51 1</t>
  </si>
  <si>
    <t>08323 / 99 96 5-0</t>
  </si>
  <si>
    <t>08341 / 72 45 31</t>
  </si>
  <si>
    <t>Bismarckstr. 20</t>
  </si>
  <si>
    <t>08341 / 99 41 92</t>
  </si>
  <si>
    <t>St.-Mang-Platz 12</t>
  </si>
  <si>
    <t>0831 / 54 05 9 - 21 0</t>
  </si>
  <si>
    <t>Mindelheimer Str. 20</t>
  </si>
  <si>
    <t>08282 / 80 04 37 0</t>
  </si>
  <si>
    <t>Sedanstr. 4 a</t>
  </si>
  <si>
    <t>08381 / 48 86 12 0</t>
  </si>
  <si>
    <t>Hauptstr. 56 d</t>
  </si>
  <si>
    <t>08271 / 42 47 10</t>
  </si>
  <si>
    <t>08331 / 98 44 4 - 0</t>
  </si>
  <si>
    <t>08233 / 74 49 60</t>
  </si>
  <si>
    <t>08261 / 9 09 66 - 0</t>
  </si>
  <si>
    <t>0731 / 88 03 02 0</t>
  </si>
  <si>
    <t>Lebenshilfe Donau-Ries e.V.</t>
  </si>
  <si>
    <t>09081 / 29 01 41 1</t>
  </si>
  <si>
    <t xml:space="preserve">Tagesstätte für seelische Gesundheit </t>
  </si>
  <si>
    <t>Caritasverband für die Diözese Augsburg e.V.</t>
  </si>
  <si>
    <t>08232 / 96 64 - 30</t>
  </si>
  <si>
    <t>Augsburger Str. 38</t>
  </si>
  <si>
    <t>08291 / 85 94 3 - 50</t>
  </si>
  <si>
    <t>-</t>
  </si>
  <si>
    <t>Ferdinand-Wagner-Str. 3</t>
  </si>
  <si>
    <t>Glashütter Str. 2</t>
  </si>
  <si>
    <t>Frau Susanne Egg-Holler</t>
  </si>
  <si>
    <t>Picasso</t>
  </si>
  <si>
    <t>Tagesstätte für seelische Gesundheit 
„Augustenhof“</t>
  </si>
  <si>
    <t>Tagesstätte für seelische Gesundheit 
„Alte Pforte“</t>
  </si>
  <si>
    <t>Tagesstätte für seelische Gesundheit 
„Rösslehaus“</t>
  </si>
  <si>
    <t>Tagesstätte für seelische Gesundheit 
“Im Cafe Zott“</t>
  </si>
  <si>
    <t>Tagesstätte für psychische Gesundheit 
„DiakoNische“</t>
  </si>
  <si>
    <t>Tagesstätte für psychische Gesundheit 
„An der Kappel“</t>
  </si>
  <si>
    <t>CV</t>
  </si>
  <si>
    <t>AWO</t>
  </si>
  <si>
    <t>DW</t>
  </si>
  <si>
    <t>StJ.</t>
  </si>
  <si>
    <t>LH</t>
  </si>
  <si>
    <t>DiCV</t>
  </si>
  <si>
    <t>Straße Hausnummer</t>
  </si>
  <si>
    <t>&gt;25 Plätze</t>
  </si>
  <si>
    <t>&lt;25 Plätze</t>
  </si>
  <si>
    <t>Muster</t>
  </si>
  <si>
    <t>Musterstraße</t>
  </si>
  <si>
    <t>Heilig-Kreuz-Str. 22</t>
  </si>
  <si>
    <t>Musterort</t>
  </si>
  <si>
    <t>Mustertagesstätte</t>
  </si>
  <si>
    <t>Sozialpsychiatrische Tagesstätte</t>
  </si>
  <si>
    <t>0000 / 00000 - 0000</t>
  </si>
  <si>
    <t>Max Mustermann</t>
  </si>
  <si>
    <t>info@mustertagesstätte.de</t>
  </si>
  <si>
    <t>Gesamt-monate</t>
  </si>
  <si>
    <t>Zuverdienst</t>
  </si>
  <si>
    <t>zusätzliches Zuverdienst VZÄ</t>
  </si>
  <si>
    <t>Personalaufstellung der Tagesstätte in</t>
  </si>
  <si>
    <t>Genehmigte Plätze</t>
  </si>
  <si>
    <t>in €</t>
  </si>
  <si>
    <t>Bezeichnung</t>
  </si>
  <si>
    <t>Sonstiges (nähere Bezeichnung)</t>
  </si>
  <si>
    <t>Summe Sachkosten</t>
  </si>
  <si>
    <t>Einnahmen</t>
  </si>
  <si>
    <t>Summe Einnahmen</t>
  </si>
  <si>
    <t>Sachaufwand</t>
  </si>
  <si>
    <t>Lebensmittel</t>
  </si>
  <si>
    <t>Steuern, Abg., Versicherungen</t>
  </si>
  <si>
    <t>Beiträge für Verbandsumlagen</t>
  </si>
  <si>
    <t>Energie, Wasser, Brennstoffe</t>
  </si>
  <si>
    <t>Wirtschaftsbedarf</t>
  </si>
  <si>
    <t>Verwaltungsbedarf</t>
  </si>
  <si>
    <t>Sonstige Aufwendungen</t>
  </si>
  <si>
    <t xml:space="preserve">Sonderkosten f. Betreute </t>
  </si>
  <si>
    <t>Wartung</t>
  </si>
  <si>
    <t>Zentralverwaltung</t>
  </si>
  <si>
    <t>Vorzulegende Unterlagen für die Berechnung der Investitionskosten:</t>
  </si>
  <si>
    <t>1.) Instandsetzungsaufwendungen</t>
  </si>
  <si>
    <t>- Brandversicherungsurkunde</t>
  </si>
  <si>
    <t>- Förderbescheid und Jahr der Inbetriebnahme</t>
  </si>
  <si>
    <t>2.) Mieten-Pachten</t>
  </si>
  <si>
    <t>- Mieten, Mietvertrag und Nachweis aktueller Miethöhe</t>
  </si>
  <si>
    <t>- Pachten, Pachtvertrag und Nachweis aktueller Pachthöhe</t>
  </si>
  <si>
    <t>3.) Abschreibungen-Finanzierung</t>
  </si>
  <si>
    <t>- Nachweis Darlehen mit aktueller Restschuld und Zinssatz</t>
  </si>
  <si>
    <t>- Eigenkapital, Förderbescheid und Jahr der Inbetriebnahme</t>
  </si>
  <si>
    <t>Instandsetzungsaufwendungen Tagesstätte</t>
  </si>
  <si>
    <t>Instandsetzungsaufwendungen für Gebäude</t>
  </si>
  <si>
    <t>1% (für die ersten 10 Jahre) und 1,5 % (ab dem 11. Jahr )</t>
  </si>
  <si>
    <t>Gebäudebezeichnung</t>
  </si>
  <si>
    <t>50% Förderung &amp; &lt;25 Jahre                  nur relevant für die Berechnung der Abschreibungen</t>
  </si>
  <si>
    <t xml:space="preserve">Stammversicherungssumme der Brandversicherung </t>
  </si>
  <si>
    <t>BKZ</t>
  </si>
  <si>
    <t>Wiederbeschaffungswert in Euro ohne Förderung</t>
  </si>
  <si>
    <t>Wiederbeschaffungswert in Euro mit Förderung</t>
  </si>
  <si>
    <t>Datum des Bescheides</t>
  </si>
  <si>
    <t>Wert 1914 in Mark</t>
  </si>
  <si>
    <t>Instandsetzungsaufwendungen für Einrichtung</t>
  </si>
  <si>
    <t>Faktor</t>
  </si>
  <si>
    <t>Wert</t>
  </si>
  <si>
    <t>Instandsetzungsaufwendungen für Wäsche und Geschirr</t>
  </si>
  <si>
    <t>Instandsetzungspauschale für Gebäude lt. Mietvetrag von der Einrichtung angesetzt jährlich:</t>
  </si>
  <si>
    <t>1.</t>
  </si>
  <si>
    <t>1.1.</t>
  </si>
  <si>
    <t>1.2.</t>
  </si>
  <si>
    <t>1.3.</t>
  </si>
  <si>
    <t>Mieten/Pacht</t>
  </si>
  <si>
    <t>Objekt</t>
  </si>
  <si>
    <t>Monatsmiete/Monatspacht</t>
  </si>
  <si>
    <t>2.</t>
  </si>
  <si>
    <t>3.</t>
  </si>
  <si>
    <t>Abschreibungen für Tagesstätten</t>
  </si>
  <si>
    <t>für Gebäude</t>
  </si>
  <si>
    <t>grundsätzlich 1 % des Wiederbeschaffungswertes (siehe 1.1.)</t>
  </si>
  <si>
    <t>bei Einrichtungen, deren Einrichtung mit mehr als 50 % aus öffentlichen Zuschüssen gefördert</t>
  </si>
  <si>
    <t>wurde, in den ersten 25 Jahren 0,5 % des Wiederbeschaffungswertes</t>
  </si>
  <si>
    <t>für Einrichtung, Wäsche und Geschirr (ist bereits in den Punkten 1.2. und 1.3.enthalten)</t>
  </si>
  <si>
    <t>4.</t>
  </si>
  <si>
    <t>Finanzierungskosten</t>
  </si>
  <si>
    <t>Darlehen</t>
  </si>
  <si>
    <t>Aktuelle Restschuld</t>
  </si>
  <si>
    <t>Zinssatz v.H.</t>
  </si>
  <si>
    <t>Aktuelle Tilgung</t>
  </si>
  <si>
    <t>Zinsbetrag</t>
  </si>
  <si>
    <t>Tilgungsreste</t>
  </si>
  <si>
    <t>Darlehens-nennbetrag</t>
  </si>
  <si>
    <t>3.1.</t>
  </si>
  <si>
    <t>3.1.1.</t>
  </si>
  <si>
    <t>3.1.2.</t>
  </si>
  <si>
    <t>3.2.</t>
  </si>
  <si>
    <t>Ergebnis Investkostenberechnung</t>
  </si>
  <si>
    <t>Gesamtsumme der ansetzbaren Kosten für investiven Bestandteile</t>
  </si>
  <si>
    <t>aktuelle Platzzahl</t>
  </si>
  <si>
    <t>Berechnungs- bzw. Vergütungstage</t>
  </si>
  <si>
    <t>täglicher Investivanteil im Entgelt</t>
  </si>
  <si>
    <t>genehmigte Platzzahl</t>
  </si>
  <si>
    <t>Anpassung der Baukostenrichtzahl auf 26,7 (Eurobasis) ab 01.01.2026</t>
  </si>
  <si>
    <t xml:space="preserve">Investitionsbetrag Tagesstätte in </t>
  </si>
  <si>
    <t xml:space="preserve">z.B. </t>
  </si>
  <si>
    <t>Fuhrpark</t>
  </si>
  <si>
    <t>Einnahmen aus wirtschaftlichem Bereich</t>
  </si>
  <si>
    <t>z.B. Mittagsessenverkauf, Eigenanteil Ausflüge</t>
  </si>
  <si>
    <t>Eigenanteil der Besuchenden</t>
  </si>
  <si>
    <t xml:space="preserve">z.B. Verkauf, Zuverdienst </t>
  </si>
  <si>
    <t>Fremdleistungen</t>
  </si>
  <si>
    <t>Fortbildungen</t>
  </si>
  <si>
    <t>z.B. Spenden</t>
  </si>
  <si>
    <t>5.</t>
  </si>
  <si>
    <t>"Grau hinterlegte Felder" können beschrieben werden.</t>
  </si>
  <si>
    <t xml:space="preserve">"Grün hinterlegte Felder" haben die Formel der folgenden Zeilen hinterlegt. </t>
  </si>
  <si>
    <t>(Qualifizierte) Unterstützungskräfte</t>
  </si>
  <si>
    <t>z.B. entstandenen Kosten Lebensmittel und Getränke für den täglichen Gebrauch</t>
  </si>
  <si>
    <t>z.B. Müllgebühren, Haftpflicht, Berufsgenossenschaft, KFZ Steuer und Versicherungen, s. ggf. "Fuhrpark"</t>
  </si>
  <si>
    <t>z.B. Vertreter für Bezirk-, Landes- und Bundesebene</t>
  </si>
  <si>
    <t>z.B. verbrauchsabhängiger Aufwand</t>
  </si>
  <si>
    <t>z.B. Hausverbrauchsmaterial (Glühbirnen, Reinigungsmittel, Toilettenartikel)</t>
  </si>
  <si>
    <t>z.B. Büromaterial vor Ort, Porto, Sachkosten in der Verwaltung, EDV Verwaltung in Tagesstätte, Telefonanlage</t>
  </si>
  <si>
    <t>z.B. Fuhrparkkosten bei Leasing, Verbrauchskosten Fuhrpark</t>
  </si>
  <si>
    <t>z.B. Motivationsprämie, Freizeitgestaltung, EDV für Klienten, Material AT/BT &amp; Zuverdienst</t>
  </si>
  <si>
    <t>z.B. Aufzug, Feuermelder, Feuerlöscher, Lüftungsanlage, Elektrogeräte</t>
  </si>
  <si>
    <t xml:space="preserve">z.B. Kosten für beispielsweise Reinigung, Haustechnik </t>
  </si>
  <si>
    <t>z.B. Kosten für Personal-Fortbildungen</t>
  </si>
  <si>
    <t>z.B. Anteilige Kosten für:
Zentrale Dienste, Lohnabrechnung, EDV, Arbeitssicherheit, Betriebsrat, Geschäftsführung, QM, Datensicherheit, Reinigung, Hausmeister</t>
  </si>
  <si>
    <t>LMZ</t>
  </si>
  <si>
    <t>AUX LMZ</t>
  </si>
  <si>
    <t>Augsburg Louise de Marillac Zentrum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</si>
</sst>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0000"/>
    <numFmt numFmtId="165" formatCode="0.00\ &quot;h&quot;"/>
    <numFmt numFmtId="166" formatCode="#,##0.00\ &quot;€&quot;"/>
    <numFmt numFmtId="167" formatCode="#,##0\ &quot;€&quot;"/>
    <numFmt numFmtId="168" formatCode="#,##0.00\ _€"/>
  </numFmts>
  <fonts count="23" x14ac:knownFonts="1">
    <font>
      <sz val="11"/>
      <color theme="1"/>
      <name val="Segoe UI"/>
      <family val="2"/>
      <scheme val="minor"/>
    </font>
    <font>
      <b/>
      <sz val="15"/>
      <color theme="3"/>
      <name val="Segoe UI"/>
      <family val="2"/>
      <scheme val="minor"/>
    </font>
    <font>
      <sz val="8"/>
      <color theme="1"/>
      <name val="Segoe UI"/>
      <family val="2"/>
      <scheme val="minor"/>
    </font>
    <font>
      <b/>
      <sz val="15"/>
      <color theme="3"/>
      <name val="Segoe UI"/>
      <family val="2"/>
      <scheme val="major"/>
    </font>
    <font>
      <sz val="11"/>
      <color theme="1"/>
      <name val="Segoe UI"/>
      <family val="2"/>
    </font>
    <font>
      <sz val="11"/>
      <name val="Segoe UI"/>
      <family val="2"/>
      <scheme val="minor"/>
    </font>
    <font>
      <i/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13"/>
      <color theme="3"/>
      <name val="Segoe UI"/>
      <family val="2"/>
      <scheme val="minor"/>
    </font>
    <font>
      <b/>
      <sz val="11"/>
      <color theme="1"/>
      <name val="Segoe UI"/>
      <family val="2"/>
      <scheme val="minor"/>
    </font>
    <font>
      <b/>
      <sz val="14"/>
      <color indexed="81"/>
      <name val="Tahoma"/>
      <family val="2"/>
    </font>
    <font>
      <b/>
      <sz val="16"/>
      <name val="Segoe UI"/>
      <family val="2"/>
    </font>
    <font>
      <sz val="12"/>
      <name val="Segoe UI"/>
      <family val="2"/>
    </font>
    <font>
      <b/>
      <sz val="20"/>
      <name val="Segoe UI"/>
      <family val="2"/>
    </font>
    <font>
      <b/>
      <u/>
      <sz val="14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b/>
      <sz val="14"/>
      <name val="Segoe UI"/>
      <family val="2"/>
    </font>
    <font>
      <sz val="14"/>
      <name val="Segoe UI"/>
      <family val="2"/>
    </font>
    <font>
      <b/>
      <sz val="18"/>
      <name val="Times New Roman"/>
      <family val="1"/>
    </font>
    <font>
      <b/>
      <sz val="26"/>
      <name val="Times New Roman"/>
      <family val="1"/>
    </font>
    <font>
      <sz val="12"/>
      <color theme="0"/>
      <name val="Segoe UI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gray0625">
        <bgColor rgb="FFBEC5E0"/>
      </patternFill>
    </fill>
    <fill>
      <patternFill patternType="solid">
        <fgColor rgb="FFBEC5E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44" fontId="7" fillId="0" borderId="0" applyFont="0" applyFill="0" applyBorder="0" applyAlignment="0" applyProtection="0"/>
    <xf numFmtId="0" fontId="8" fillId="0" borderId="2" applyNumberFormat="0" applyFill="0" applyAlignment="0" applyProtection="0"/>
  </cellStyleXfs>
  <cellXfs count="21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/>
    <xf numFmtId="0" fontId="5" fillId="0" borderId="0" xfId="0" applyFont="1"/>
    <xf numFmtId="0" fontId="4" fillId="0" borderId="0" xfId="0" applyFont="1"/>
    <xf numFmtId="2" fontId="4" fillId="0" borderId="0" xfId="0" applyNumberFormat="1" applyFont="1"/>
    <xf numFmtId="9" fontId="4" fillId="0" borderId="0" xfId="0" applyNumberFormat="1" applyFont="1"/>
    <xf numFmtId="2" fontId="5" fillId="0" borderId="0" xfId="0" applyNumberFormat="1" applyFont="1"/>
    <xf numFmtId="2" fontId="0" fillId="0" borderId="0" xfId="0" applyNumberFormat="1"/>
    <xf numFmtId="0" fontId="4" fillId="0" borderId="0" xfId="0" applyFont="1" applyAlignment="1">
      <alignment vertical="center"/>
    </xf>
    <xf numFmtId="2" fontId="0" fillId="0" borderId="0" xfId="0" applyNumberFormat="1" applyFont="1"/>
    <xf numFmtId="2" fontId="0" fillId="2" borderId="0" xfId="0" applyNumberFormat="1" applyFill="1"/>
    <xf numFmtId="0" fontId="4" fillId="2" borderId="0" xfId="0" applyFont="1" applyFill="1"/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applyFill="1"/>
    <xf numFmtId="2" fontId="0" fillId="2" borderId="0" xfId="0" applyNumberFormat="1" applyFont="1" applyFill="1"/>
    <xf numFmtId="164" fontId="0" fillId="0" borderId="0" xfId="0" applyNumberFormat="1"/>
    <xf numFmtId="0" fontId="0" fillId="0" borderId="0" xfId="0" applyFont="1"/>
    <xf numFmtId="0" fontId="3" fillId="0" borderId="0" xfId="1" applyFont="1" applyBorder="1" applyProtection="1"/>
    <xf numFmtId="0" fontId="6" fillId="0" borderId="0" xfId="0" applyFont="1" applyProtection="1"/>
    <xf numFmtId="0" fontId="6" fillId="0" borderId="0" xfId="0" applyFont="1" applyAlignment="1" applyProtection="1">
      <alignment vertical="center"/>
    </xf>
    <xf numFmtId="0" fontId="0" fillId="3" borderId="0" xfId="0" applyFill="1" applyProtection="1">
      <protection locked="0"/>
    </xf>
    <xf numFmtId="0" fontId="3" fillId="0" borderId="0" xfId="1" applyFont="1" applyFill="1" applyBorder="1" applyProtection="1"/>
    <xf numFmtId="0" fontId="0" fillId="0" borderId="0" xfId="0" applyFill="1" applyProtection="1"/>
    <xf numFmtId="0" fontId="3" fillId="0" borderId="0" xfId="1" applyFont="1" applyFill="1" applyBorder="1" applyAlignment="1" applyProtection="1">
      <alignment vertical="center"/>
    </xf>
    <xf numFmtId="9" fontId="0" fillId="0" borderId="0" xfId="0" applyNumberFormat="1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165" fontId="0" fillId="3" borderId="0" xfId="0" applyNumberFormat="1" applyFill="1" applyAlignment="1" applyProtection="1">
      <alignment vertical="center"/>
      <protection locked="0"/>
    </xf>
    <xf numFmtId="9" fontId="0" fillId="3" borderId="0" xfId="0" applyNumberFormat="1" applyFill="1" applyAlignment="1" applyProtection="1">
      <alignment vertical="center"/>
      <protection locked="0"/>
    </xf>
    <xf numFmtId="2" fontId="0" fillId="0" borderId="0" xfId="0" applyNumberFormat="1" applyFill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1" fillId="0" borderId="0" xfId="1" applyBorder="1" applyProtection="1"/>
    <xf numFmtId="0" fontId="0" fillId="0" borderId="0" xfId="0" applyAlignment="1" applyProtection="1">
      <alignment horizontal="center"/>
    </xf>
    <xf numFmtId="0" fontId="8" fillId="0" borderId="0" xfId="3" applyBorder="1" applyProtection="1"/>
    <xf numFmtId="0" fontId="8" fillId="0" borderId="3" xfId="3" applyBorder="1" applyProtection="1"/>
    <xf numFmtId="166" fontId="8" fillId="0" borderId="3" xfId="3" applyNumberFormat="1" applyBorder="1" applyProtection="1"/>
    <xf numFmtId="166" fontId="1" fillId="0" borderId="0" xfId="1" applyNumberFormat="1" applyBorder="1" applyProtection="1"/>
    <xf numFmtId="166" fontId="0" fillId="0" borderId="0" xfId="0" applyNumberFormat="1" applyProtection="1"/>
    <xf numFmtId="0" fontId="8" fillId="0" borderId="2" xfId="3" applyProtection="1"/>
    <xf numFmtId="166" fontId="8" fillId="0" borderId="0" xfId="3" applyNumberFormat="1" applyBorder="1" applyProtection="1"/>
    <xf numFmtId="166" fontId="17" fillId="0" borderId="10" xfId="2" applyNumberFormat="1" applyFont="1" applyBorder="1" applyAlignment="1" applyProtection="1">
      <alignment horizontal="center" vertical="center"/>
    </xf>
    <xf numFmtId="166" fontId="4" fillId="0" borderId="10" xfId="0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vertical="center"/>
    </xf>
    <xf numFmtId="0" fontId="12" fillId="6" borderId="10" xfId="0" applyFont="1" applyFill="1" applyBorder="1" applyAlignment="1" applyProtection="1">
      <alignment horizontal="left" vertical="center" wrapText="1"/>
      <protection locked="0"/>
    </xf>
    <xf numFmtId="44" fontId="12" fillId="6" borderId="10" xfId="2" applyFont="1" applyFill="1" applyBorder="1" applyAlignment="1" applyProtection="1">
      <alignment horizontal="left" vertical="center"/>
      <protection locked="0"/>
    </xf>
    <xf numFmtId="166" fontId="12" fillId="6" borderId="10" xfId="0" applyNumberFormat="1" applyFont="1" applyFill="1" applyBorder="1" applyAlignment="1" applyProtection="1">
      <alignment horizontal="right" vertical="center"/>
      <protection locked="0"/>
    </xf>
    <xf numFmtId="10" fontId="12" fillId="6" borderId="10" xfId="0" applyNumberFormat="1" applyFont="1" applyFill="1" applyBorder="1" applyAlignment="1" applyProtection="1">
      <alignment horizontal="center" vertical="center"/>
      <protection locked="0"/>
    </xf>
    <xf numFmtId="7" fontId="17" fillId="6" borderId="10" xfId="2" applyNumberFormat="1" applyFont="1" applyFill="1" applyBorder="1" applyAlignment="1" applyProtection="1">
      <alignment horizontal="right" vertical="center"/>
      <protection locked="0"/>
    </xf>
    <xf numFmtId="166" fontId="12" fillId="6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14" fontId="12" fillId="6" borderId="10" xfId="0" applyNumberFormat="1" applyFont="1" applyFill="1" applyBorder="1" applyAlignment="1" applyProtection="1">
      <alignment horizontal="center" vertical="center"/>
      <protection locked="0"/>
    </xf>
    <xf numFmtId="3" fontId="16" fillId="6" borderId="10" xfId="0" applyNumberFormat="1" applyFont="1" applyFill="1" applyBorder="1" applyAlignment="1" applyProtection="1">
      <alignment horizontal="center" vertical="center"/>
      <protection locked="0"/>
    </xf>
    <xf numFmtId="0" fontId="12" fillId="6" borderId="10" xfId="0" applyFont="1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vertical="center"/>
      <protection locked="0"/>
    </xf>
    <xf numFmtId="0" fontId="3" fillId="0" borderId="0" xfId="1" applyFont="1" applyFill="1" applyBorder="1" applyAlignment="1" applyProtection="1">
      <alignment horizontal="left"/>
    </xf>
    <xf numFmtId="0" fontId="3" fillId="0" borderId="0" xfId="1" applyFont="1" applyFill="1" applyBorder="1" applyAlignment="1" applyProtection="1">
      <alignment horizontal="left" vertical="center"/>
    </xf>
    <xf numFmtId="9" fontId="0" fillId="0" borderId="0" xfId="0" applyNumberFormat="1" applyFill="1" applyAlignment="1" applyProtection="1">
      <alignment vertical="center"/>
    </xf>
    <xf numFmtId="0" fontId="0" fillId="3" borderId="0" xfId="0" applyFill="1" applyAlignment="1" applyProtection="1">
      <alignment horizontal="left"/>
      <protection locked="0"/>
    </xf>
    <xf numFmtId="166" fontId="0" fillId="3" borderId="0" xfId="0" applyNumberFormat="1" applyFill="1" applyAlignment="1" applyProtection="1">
      <alignment horizontal="center"/>
      <protection locked="0"/>
    </xf>
    <xf numFmtId="166" fontId="0" fillId="3" borderId="0" xfId="0" applyNumberFormat="1" applyFill="1" applyProtection="1">
      <protection locked="0"/>
    </xf>
    <xf numFmtId="0" fontId="5" fillId="3" borderId="2" xfId="3" applyFont="1" applyFill="1" applyBorder="1" applyAlignment="1" applyProtection="1">
      <alignment wrapText="1"/>
      <protection locked="0"/>
    </xf>
    <xf numFmtId="0" fontId="5" fillId="3" borderId="2" xfId="3" applyFont="1" applyFill="1" applyBorder="1" applyProtection="1">
      <protection locked="0"/>
    </xf>
    <xf numFmtId="0" fontId="0" fillId="0" borderId="0" xfId="0" applyAlignment="1" applyProtection="1">
      <alignment horizontal="center" vertical="center" wrapText="1"/>
    </xf>
    <xf numFmtId="44" fontId="4" fillId="6" borderId="11" xfId="2" applyFont="1" applyFill="1" applyBorder="1" applyAlignment="1" applyProtection="1">
      <alignment vertical="center"/>
      <protection locked="0"/>
    </xf>
    <xf numFmtId="44" fontId="4" fillId="6" borderId="12" xfId="2" applyFont="1" applyFill="1" applyBorder="1" applyAlignment="1" applyProtection="1">
      <alignment vertical="center"/>
      <protection locked="0"/>
    </xf>
    <xf numFmtId="2" fontId="0" fillId="0" borderId="0" xfId="0" applyNumberFormat="1" applyProtection="1"/>
    <xf numFmtId="0" fontId="0" fillId="3" borderId="0" xfId="0" applyFill="1" applyProtection="1"/>
    <xf numFmtId="0" fontId="0" fillId="7" borderId="0" xfId="0" applyFill="1" applyProtection="1"/>
    <xf numFmtId="0" fontId="5" fillId="0" borderId="3" xfId="3" applyFont="1" applyFill="1" applyBorder="1" applyProtection="1"/>
    <xf numFmtId="4" fontId="0" fillId="0" borderId="3" xfId="0" applyNumberFormat="1" applyFill="1" applyBorder="1" applyAlignment="1" applyProtection="1">
      <alignment horizontal="right" vertical="center"/>
    </xf>
    <xf numFmtId="166" fontId="8" fillId="0" borderId="2" xfId="3" applyNumberFormat="1" applyProtection="1"/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center"/>
    </xf>
    <xf numFmtId="0" fontId="5" fillId="0" borderId="0" xfId="3" applyFont="1" applyFill="1" applyBorder="1" applyProtection="1"/>
    <xf numFmtId="4" fontId="0" fillId="0" borderId="0" xfId="0" applyNumberFormat="1" applyFill="1" applyBorder="1" applyAlignment="1" applyProtection="1">
      <alignment horizontal="right" vertical="center"/>
    </xf>
    <xf numFmtId="0" fontId="9" fillId="0" borderId="0" xfId="0" applyFont="1" applyProtection="1"/>
    <xf numFmtId="0" fontId="0" fillId="0" borderId="0" xfId="0" applyFont="1" applyProtection="1"/>
    <xf numFmtId="0" fontId="11" fillId="4" borderId="4" xfId="0" applyFont="1" applyFill="1" applyBorder="1" applyAlignment="1" applyProtection="1">
      <alignment vertical="center"/>
    </xf>
    <xf numFmtId="166" fontId="13" fillId="4" borderId="5" xfId="0" applyNumberFormat="1" applyFont="1" applyFill="1" applyBorder="1" applyAlignment="1" applyProtection="1">
      <alignment horizontal="right" vertical="center"/>
    </xf>
    <xf numFmtId="16" fontId="0" fillId="0" borderId="0" xfId="0" applyNumberFormat="1" applyProtection="1"/>
    <xf numFmtId="0" fontId="15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 wrapText="1"/>
    </xf>
    <xf numFmtId="9" fontId="12" fillId="0" borderId="10" xfId="0" applyNumberFormat="1" applyFont="1" applyBorder="1" applyAlignment="1" applyProtection="1">
      <alignment horizontal="center" vertical="center"/>
    </xf>
    <xf numFmtId="10" fontId="12" fillId="0" borderId="10" xfId="0" applyNumberFormat="1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left" vertical="center"/>
    </xf>
    <xf numFmtId="0" fontId="16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166" fontId="4" fillId="0" borderId="10" xfId="0" applyNumberFormat="1" applyFont="1" applyBorder="1" applyAlignment="1" applyProtection="1">
      <alignment horizontal="left" vertical="center"/>
    </xf>
    <xf numFmtId="0" fontId="15" fillId="0" borderId="10" xfId="0" applyFont="1" applyBorder="1" applyAlignment="1" applyProtection="1">
      <alignment horizontal="right" vertical="center"/>
    </xf>
    <xf numFmtId="44" fontId="17" fillId="0" borderId="10" xfId="2" applyFont="1" applyBorder="1" applyAlignment="1" applyProtection="1">
      <alignment horizontal="center" vertical="center" wrapText="1"/>
    </xf>
    <xf numFmtId="167" fontId="12" fillId="0" borderId="10" xfId="0" applyNumberFormat="1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right" vertical="center"/>
    </xf>
    <xf numFmtId="44" fontId="17" fillId="0" borderId="0" xfId="2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166" fontId="17" fillId="0" borderId="0" xfId="2" applyNumberFormat="1" applyFont="1" applyBorder="1" applyAlignment="1" applyProtection="1">
      <alignment horizontal="center" vertical="center"/>
    </xf>
    <xf numFmtId="167" fontId="12" fillId="0" borderId="0" xfId="0" applyNumberFormat="1" applyFont="1" applyBorder="1" applyAlignment="1" applyProtection="1">
      <alignment horizontal="center" vertical="center"/>
    </xf>
    <xf numFmtId="166" fontId="17" fillId="0" borderId="0" xfId="2" applyNumberFormat="1" applyFont="1" applyBorder="1" applyAlignment="1" applyProtection="1">
      <alignment horizontal="right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13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 wrapText="1"/>
    </xf>
    <xf numFmtId="0" fontId="14" fillId="0" borderId="1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/>
    </xf>
    <xf numFmtId="166" fontId="12" fillId="0" borderId="10" xfId="0" applyNumberFormat="1" applyFont="1" applyBorder="1" applyAlignment="1" applyProtection="1">
      <alignment horizontal="center" vertical="center"/>
    </xf>
    <xf numFmtId="0" fontId="12" fillId="0" borderId="10" xfId="0" applyNumberFormat="1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right" vertical="center"/>
    </xf>
    <xf numFmtId="0" fontId="12" fillId="0" borderId="17" xfId="0" applyFont="1" applyBorder="1" applyAlignment="1" applyProtection="1">
      <alignment horizontal="left" vertical="center"/>
    </xf>
    <xf numFmtId="0" fontId="12" fillId="0" borderId="17" xfId="0" applyFont="1" applyBorder="1" applyAlignment="1" applyProtection="1">
      <alignment horizontal="center" vertical="center"/>
    </xf>
    <xf numFmtId="166" fontId="12" fillId="0" borderId="17" xfId="0" applyNumberFormat="1" applyFont="1" applyBorder="1" applyAlignment="1" applyProtection="1">
      <alignment horizontal="center" vertical="center"/>
    </xf>
    <xf numFmtId="0" fontId="4" fillId="0" borderId="0" xfId="0" applyFont="1" applyProtection="1"/>
    <xf numFmtId="0" fontId="4" fillId="4" borderId="4" xfId="0" applyFont="1" applyFill="1" applyBorder="1" applyAlignment="1" applyProtection="1">
      <alignment horizontal="left" vertical="center"/>
    </xf>
    <xf numFmtId="0" fontId="12" fillId="4" borderId="4" xfId="0" applyFont="1" applyFill="1" applyBorder="1" applyAlignment="1" applyProtection="1">
      <alignment horizontal="left" vertical="center"/>
    </xf>
    <xf numFmtId="166" fontId="17" fillId="4" borderId="4" xfId="0" applyNumberFormat="1" applyFont="1" applyFill="1" applyBorder="1" applyAlignment="1" applyProtection="1">
      <alignment horizontal="right" vertical="center"/>
    </xf>
    <xf numFmtId="44" fontId="15" fillId="0" borderId="0" xfId="2" applyFont="1" applyBorder="1" applyAlignment="1" applyProtection="1">
      <alignment horizontal="left" vertical="center"/>
    </xf>
    <xf numFmtId="166" fontId="18" fillId="0" borderId="0" xfId="0" applyNumberFormat="1" applyFont="1" applyBorder="1" applyAlignment="1" applyProtection="1">
      <alignment horizontal="left" vertical="center"/>
    </xf>
    <xf numFmtId="166" fontId="17" fillId="0" borderId="0" xfId="0" applyNumberFormat="1" applyFont="1" applyBorder="1" applyAlignment="1" applyProtection="1">
      <alignment horizontal="right" vertical="center"/>
    </xf>
    <xf numFmtId="168" fontId="18" fillId="0" borderId="9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0" fontId="12" fillId="0" borderId="14" xfId="0" applyFont="1" applyBorder="1" applyAlignment="1" applyProtection="1">
      <alignment horizontal="left" vertical="center"/>
    </xf>
    <xf numFmtId="0" fontId="12" fillId="0" borderId="15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166" fontId="17" fillId="0" borderId="16" xfId="0" applyNumberFormat="1" applyFont="1" applyBorder="1" applyAlignment="1" applyProtection="1">
      <alignment horizontal="right" vertical="center"/>
    </xf>
    <xf numFmtId="0" fontId="12" fillId="0" borderId="6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vertical="center"/>
    </xf>
    <xf numFmtId="166" fontId="17" fillId="0" borderId="8" xfId="0" applyNumberFormat="1" applyFont="1" applyBorder="1" applyAlignment="1" applyProtection="1">
      <alignment horizontal="right" vertical="center"/>
    </xf>
    <xf numFmtId="166" fontId="17" fillId="0" borderId="7" xfId="0" applyNumberFormat="1" applyFont="1" applyBorder="1" applyAlignment="1" applyProtection="1">
      <alignment horizontal="right" vertical="center"/>
    </xf>
    <xf numFmtId="0" fontId="4" fillId="0" borderId="0" xfId="0" applyFont="1" applyBorder="1" applyProtection="1"/>
    <xf numFmtId="0" fontId="0" fillId="0" borderId="0" xfId="0" applyBorder="1" applyProtection="1"/>
    <xf numFmtId="0" fontId="12" fillId="0" borderId="9" xfId="0" applyFont="1" applyBorder="1" applyAlignment="1" applyProtection="1">
      <alignment horizontal="left" vertical="center" wrapText="1"/>
    </xf>
    <xf numFmtId="0" fontId="12" fillId="0" borderId="9" xfId="0" applyFont="1" applyBorder="1" applyAlignment="1" applyProtection="1">
      <alignment horizontal="center" vertical="center" wrapText="1"/>
    </xf>
    <xf numFmtId="166" fontId="12" fillId="0" borderId="9" xfId="0" applyNumberFormat="1" applyFont="1" applyBorder="1" applyAlignment="1" applyProtection="1">
      <alignment horizontal="center" vertical="center" wrapText="1"/>
    </xf>
    <xf numFmtId="10" fontId="12" fillId="0" borderId="9" xfId="0" applyNumberFormat="1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44" fontId="15" fillId="0" borderId="10" xfId="2" applyFont="1" applyBorder="1" applyAlignment="1" applyProtection="1">
      <alignment horizontal="center" vertical="center"/>
    </xf>
    <xf numFmtId="166" fontId="12" fillId="0" borderId="10" xfId="0" applyNumberFormat="1" applyFont="1" applyBorder="1" applyAlignment="1" applyProtection="1">
      <alignment horizontal="right" vertical="center"/>
    </xf>
    <xf numFmtId="4" fontId="18" fillId="6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7" borderId="0" xfId="0" applyFill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  <protection locked="0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4" fontId="0" fillId="3" borderId="0" xfId="0" applyNumberFormat="1" applyFill="1" applyAlignment="1" applyProtection="1">
      <alignment horizontal="right" vertical="center"/>
      <protection locked="0"/>
    </xf>
    <xf numFmtId="4" fontId="0" fillId="3" borderId="2" xfId="0" applyNumberFormat="1" applyFill="1" applyBorder="1" applyAlignment="1" applyProtection="1">
      <alignment horizontal="right" vertical="center"/>
      <protection locked="0"/>
    </xf>
    <xf numFmtId="4" fontId="4" fillId="6" borderId="11" xfId="0" applyNumberFormat="1" applyFont="1" applyFill="1" applyBorder="1" applyAlignment="1" applyProtection="1">
      <alignment horizontal="center" wrapText="1"/>
      <protection locked="0"/>
    </xf>
    <xf numFmtId="4" fontId="4" fillId="6" borderId="12" xfId="0" applyNumberFormat="1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left" vertical="center" wrapText="1"/>
      <protection locked="0"/>
    </xf>
    <xf numFmtId="0" fontId="12" fillId="6" borderId="12" xfId="0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4" fontId="12" fillId="6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right" vertical="center"/>
    </xf>
    <xf numFmtId="0" fontId="19" fillId="0" borderId="5" xfId="0" applyFont="1" applyBorder="1" applyAlignment="1" applyProtection="1">
      <alignment horizontal="right" vertical="center"/>
    </xf>
    <xf numFmtId="166" fontId="20" fillId="5" borderId="4" xfId="0" applyNumberFormat="1" applyFont="1" applyFill="1" applyBorder="1" applyAlignment="1" applyProtection="1">
      <alignment horizontal="right" vertical="center"/>
    </xf>
    <xf numFmtId="166" fontId="20" fillId="5" borderId="5" xfId="0" applyNumberFormat="1" applyFont="1" applyFill="1" applyBorder="1" applyAlignment="1" applyProtection="1">
      <alignment horizontal="right" vertical="center"/>
    </xf>
    <xf numFmtId="9" fontId="14" fillId="0" borderId="19" xfId="0" applyNumberFormat="1" applyFont="1" applyBorder="1" applyAlignment="1" applyProtection="1">
      <alignment horizontal="right" vertical="center"/>
    </xf>
    <xf numFmtId="9" fontId="14" fillId="0" borderId="20" xfId="0" applyNumberFormat="1" applyFont="1" applyBorder="1" applyAlignment="1" applyProtection="1">
      <alignment horizontal="right" vertical="center"/>
    </xf>
    <xf numFmtId="9" fontId="14" fillId="0" borderId="21" xfId="0" applyNumberFormat="1" applyFont="1" applyBorder="1" applyAlignment="1" applyProtection="1">
      <alignment horizontal="right" vertical="center"/>
    </xf>
    <xf numFmtId="0" fontId="19" fillId="4" borderId="18" xfId="0" applyFont="1" applyFill="1" applyBorder="1" applyAlignment="1" applyProtection="1">
      <alignment horizontal="left" vertical="center"/>
    </xf>
    <xf numFmtId="0" fontId="19" fillId="4" borderId="4" xfId="0" applyFont="1" applyFill="1" applyBorder="1" applyAlignment="1" applyProtection="1">
      <alignment horizontal="left" vertical="center"/>
    </xf>
    <xf numFmtId="0" fontId="19" fillId="5" borderId="18" xfId="0" applyFont="1" applyFill="1" applyBorder="1" applyAlignment="1" applyProtection="1">
      <alignment horizontal="left" vertical="center"/>
    </xf>
    <xf numFmtId="0" fontId="19" fillId="5" borderId="4" xfId="0" applyFont="1" applyFill="1" applyBorder="1" applyAlignment="1" applyProtection="1">
      <alignment horizontal="left" vertical="center"/>
    </xf>
    <xf numFmtId="0" fontId="19" fillId="0" borderId="18" xfId="0" applyFont="1" applyBorder="1" applyAlignment="1" applyProtection="1">
      <alignment horizontal="left" vertical="center"/>
    </xf>
    <xf numFmtId="0" fontId="19" fillId="0" borderId="4" xfId="0" applyFont="1" applyBorder="1" applyAlignment="1" applyProtection="1">
      <alignment horizontal="left" vertical="center"/>
    </xf>
    <xf numFmtId="166" fontId="19" fillId="4" borderId="4" xfId="0" applyNumberFormat="1" applyFont="1" applyFill="1" applyBorder="1" applyAlignment="1" applyProtection="1">
      <alignment horizontal="right" vertical="center"/>
    </xf>
    <xf numFmtId="166" fontId="19" fillId="4" borderId="5" xfId="0" applyNumberFormat="1" applyFont="1" applyFill="1" applyBorder="1" applyAlignment="1" applyProtection="1">
      <alignment horizontal="right" vertical="center"/>
    </xf>
    <xf numFmtId="166" fontId="12" fillId="0" borderId="11" xfId="0" applyNumberFormat="1" applyFont="1" applyBorder="1" applyAlignment="1" applyProtection="1">
      <alignment horizontal="center" vertical="center"/>
    </xf>
    <xf numFmtId="166" fontId="12" fillId="0" borderId="12" xfId="0" applyNumberFormat="1" applyFont="1" applyBorder="1" applyAlignment="1" applyProtection="1">
      <alignment horizontal="center" vertical="center"/>
    </xf>
    <xf numFmtId="44" fontId="12" fillId="0" borderId="6" xfId="2" applyFont="1" applyBorder="1" applyAlignment="1" applyProtection="1">
      <alignment horizontal="center" vertical="center" wrapText="1"/>
    </xf>
    <xf numFmtId="44" fontId="4" fillId="0" borderId="8" xfId="2" applyFont="1" applyBorder="1" applyAlignment="1" applyProtection="1">
      <alignment vertical="center" wrapText="1"/>
    </xf>
    <xf numFmtId="44" fontId="4" fillId="6" borderId="11" xfId="2" applyFont="1" applyFill="1" applyBorder="1" applyAlignment="1" applyProtection="1">
      <alignment vertical="center"/>
      <protection locked="0"/>
    </xf>
    <xf numFmtId="44" fontId="4" fillId="6" borderId="12" xfId="2" applyFont="1" applyFill="1" applyBorder="1" applyAlignment="1" applyProtection="1">
      <alignment vertical="center"/>
      <protection locked="0"/>
    </xf>
    <xf numFmtId="166" fontId="17" fillId="0" borderId="9" xfId="0" applyNumberFormat="1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horizontal="right" vertical="center"/>
    </xf>
    <xf numFmtId="0" fontId="4" fillId="0" borderId="17" xfId="0" applyFont="1" applyBorder="1" applyAlignment="1" applyProtection="1">
      <alignment vertical="center"/>
    </xf>
    <xf numFmtId="0" fontId="4" fillId="0" borderId="22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44" fontId="4" fillId="0" borderId="11" xfId="2" applyFont="1" applyBorder="1" applyAlignment="1" applyProtection="1">
      <alignment vertical="center"/>
    </xf>
    <xf numFmtId="44" fontId="4" fillId="0" borderId="12" xfId="2" applyFont="1" applyBorder="1" applyAlignment="1" applyProtection="1">
      <alignment vertical="center"/>
    </xf>
    <xf numFmtId="166" fontId="12" fillId="0" borderId="19" xfId="0" applyNumberFormat="1" applyFont="1" applyBorder="1" applyAlignment="1" applyProtection="1">
      <alignment horizontal="center" vertical="center" wrapText="1"/>
    </xf>
    <xf numFmtId="166" fontId="12" fillId="0" borderId="21" xfId="0" applyNumberFormat="1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16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</xf>
    <xf numFmtId="166" fontId="17" fillId="0" borderId="16" xfId="0" applyNumberFormat="1" applyFont="1" applyBorder="1" applyAlignment="1" applyProtection="1">
      <alignment horizontal="right" vertical="center"/>
    </xf>
    <xf numFmtId="166" fontId="17" fillId="0" borderId="8" xfId="0" applyNumberFormat="1" applyFont="1" applyBorder="1" applyAlignment="1" applyProtection="1">
      <alignment horizontal="right" vertical="center"/>
    </xf>
    <xf numFmtId="166" fontId="17" fillId="0" borderId="10" xfId="0" applyNumberFormat="1" applyFont="1" applyBorder="1" applyAlignment="1" applyProtection="1">
      <alignment horizontal="right" vertical="center"/>
    </xf>
    <xf numFmtId="0" fontId="4" fillId="0" borderId="17" xfId="0" applyFont="1" applyBorder="1" applyAlignment="1" applyProtection="1">
      <alignment horizontal="right" vertical="center"/>
    </xf>
    <xf numFmtId="0" fontId="17" fillId="0" borderId="11" xfId="0" applyFont="1" applyBorder="1" applyAlignment="1" applyProtection="1">
      <alignment horizontal="left" vertical="center" wrapText="1"/>
    </xf>
    <xf numFmtId="0" fontId="17" fillId="0" borderId="13" xfId="0" applyFont="1" applyBorder="1" applyAlignment="1" applyProtection="1">
      <alignment horizontal="left" vertical="center" wrapText="1"/>
    </xf>
    <xf numFmtId="0" fontId="17" fillId="0" borderId="12" xfId="0" applyFont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4">
    <cellStyle name="Standard" xfId="0" builtinId="0"/>
    <cellStyle name="Überschrift 1" xfId="1" builtinId="16"/>
    <cellStyle name="Überschrift 2" xfId="3" builtinId="17"/>
    <cellStyle name="Währung" xfId="2" builtinId="4"/>
  </cellStyles>
  <dxfs count="0"/>
  <tableStyles count="0" defaultTableStyle="TableStyleMedium2" defaultPivotStyle="PivotStyleLight16"/>
  <colors>
    <mruColors>
      <color rgb="FFBEC5E0"/>
      <color rgb="FF8794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vis-appool.bv.bezirk-schwaben.de:82/vis/B043977F-757D-4BB0-AEEB-381A2943696E/webdav/2104864/Basiskalkulationen/Invest/Investbetrag%20teilstation&#228;rBKZ%2024,3%20ab%2001.01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vis.bv.bezirk-schwaben.de/vis/B043977F-757D-4BB0-AEEB-381A2943696E/webdav/2746214/2025-06-25%20Investbetrag%20teilstation&#228;rBKZ%2024,3%20ab%2001.0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richtungsdaten"/>
      <sheetName val="vorzulegende Unterlagen"/>
      <sheetName val="Instandsetzungsaufwendungen"/>
      <sheetName val="Mieten-Pachten"/>
      <sheetName val="Abschreibungen-Finanzierung"/>
      <sheetName val="Ergebnis"/>
    </sheetNames>
    <sheetDataSet>
      <sheetData sheetId="0" refreshError="1"/>
      <sheetData sheetId="1" refreshError="1"/>
      <sheetData sheetId="2" refreshError="1">
        <row r="1">
          <cell r="N1">
            <v>0</v>
          </cell>
        </row>
      </sheetData>
      <sheetData sheetId="3" refreshError="1">
        <row r="1">
          <cell r="L1">
            <v>0</v>
          </cell>
        </row>
      </sheetData>
      <sheetData sheetId="4" refreshError="1">
        <row r="1">
          <cell r="M1">
            <v>0</v>
          </cell>
        </row>
        <row r="9">
          <cell r="M9">
            <v>0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richtungsdaten"/>
      <sheetName val="vorzulegende Unterlagen"/>
      <sheetName val="Instandsetzungsaufwendungen"/>
      <sheetName val="Mieten-Pachten"/>
      <sheetName val="Abschreibungen-Finanzierung"/>
      <sheetName val="Ergebnis"/>
    </sheetNames>
    <sheetDataSet>
      <sheetData sheetId="0"/>
      <sheetData sheetId="1"/>
      <sheetData sheetId="2">
        <row r="24">
          <cell r="G24">
            <v>0</v>
          </cell>
          <cell r="H2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2022-12-23_Bezirk-Schwaben">
  <a:themeElements>
    <a:clrScheme name="BV_Kernfarben-CI-2022">
      <a:dk1>
        <a:sysClr val="windowText" lastClr="000000"/>
      </a:dk1>
      <a:lt1>
        <a:sysClr val="window" lastClr="FFFFFF"/>
      </a:lt1>
      <a:dk2>
        <a:srgbClr val="333D68"/>
      </a:dk2>
      <a:lt2>
        <a:srgbClr val="E7E6E6"/>
      </a:lt2>
      <a:accent1>
        <a:srgbClr val="333D68"/>
      </a:accent1>
      <a:accent2>
        <a:srgbClr val="EEA642"/>
      </a:accent2>
      <a:accent3>
        <a:srgbClr val="EF7D5F"/>
      </a:accent3>
      <a:accent4>
        <a:srgbClr val="D65569"/>
      </a:accent4>
      <a:accent5>
        <a:srgbClr val="3C9BBF"/>
      </a:accent5>
      <a:accent6>
        <a:srgbClr val="77A961"/>
      </a:accent6>
      <a:hlink>
        <a:srgbClr val="333D68"/>
      </a:hlink>
      <a:folHlink>
        <a:srgbClr val="954F72"/>
      </a:folHlink>
    </a:clrScheme>
    <a:fontScheme name="BV-Schriften-2022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lIns="72000" tIns="36000" rIns="72000" bIns="36000" rtlCol="0" anchor="ctr"/>
      <a:lstStyle>
        <a:defPPr algn="ctr">
          <a:defRPr dirty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 cap="rnd">
          <a:solidFill>
            <a:schemeClr val="accent1"/>
          </a:solidFill>
          <a:round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72000" tIns="36000" rIns="72000" bIns="36000" rtlCol="0">
        <a:spAutoFit/>
      </a:bodyPr>
      <a:lstStyle>
        <a:defPPr algn="l">
          <a:defRPr dirty="0" smtClean="0">
            <a:solidFill>
              <a:schemeClr val="tx2"/>
            </a:solidFill>
          </a:defRPr>
        </a:defPPr>
      </a:lstStyle>
    </a:txDef>
  </a:objectDefaults>
  <a:extraClrSchemeLst/>
  <a:custClrLst>
    <a:custClr name="Bezirksheimatpflege">
      <a:srgbClr val="5E8DB4"/>
    </a:custClr>
    <a:custClr name="Kulturschloss Höchstädt">
      <a:srgbClr val="D83378"/>
    </a:custClr>
    <a:custClr name="Museum Hammerschmiede">
      <a:srgbClr val="F18825"/>
    </a:custClr>
    <a:custClr name="Museum Illerbeuren">
      <a:srgbClr val="945F99"/>
    </a:custClr>
    <a:custClr name="Museum KulturLand Ries">
      <a:srgbClr val="00A8CB"/>
    </a:custClr>
    <a:custClr name="Museum Oberschönenfeld">
      <a:srgbClr val="F1B300"/>
    </a:custClr>
    <a:custClr name="SJSO">
      <a:srgbClr val="DF4052"/>
    </a:custClr>
    <a:custClr name="Trachtenkultur Beratung">
      <a:srgbClr val="8EB362"/>
    </a:custClr>
    <a:custClr name="Volksmusik Beratung">
      <a:srgbClr val="008F90"/>
    </a:custClr>
  </a:custClrLst>
  <a:extLst>
    <a:ext uri="{05A4C25C-085E-4340-85A3-A5531E510DB2}">
      <thm15:themeFamily xmlns:thm15="http://schemas.microsoft.com/office/thememl/2012/main" name="2022-12-23_Bezirk-Schwaben" id="{16EA681E-E7AB-4119-8ADB-806F17EE3BF6}" vid="{C32109D3-63D3-4C82-BCDD-9D44A73CEEB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tabSelected="1" zoomScaleNormal="100" zoomScalePageLayoutView="70" workbookViewId="0">
      <selection activeCell="C1" sqref="C1:E1"/>
    </sheetView>
  </sheetViews>
  <sheetFormatPr baseColWidth="10" defaultColWidth="11.19921875" defaultRowHeight="16.8" x14ac:dyDescent="0.4"/>
  <cols>
    <col min="1" max="2" width="30" style="1" customWidth="1"/>
    <col min="3" max="3" width="20.8984375" style="1" customWidth="1"/>
    <col min="4" max="5" width="14.3984375" style="1" customWidth="1"/>
    <col min="6" max="16384" width="11.19921875" style="1"/>
  </cols>
  <sheetData>
    <row r="1" spans="1:14" ht="23.4" x14ac:dyDescent="0.55000000000000004">
      <c r="A1" s="20" t="s">
        <v>202</v>
      </c>
      <c r="B1" s="20"/>
      <c r="C1" s="147"/>
      <c r="D1" s="147"/>
      <c r="E1" s="147"/>
      <c r="I1" s="23">
        <v>2026</v>
      </c>
    </row>
    <row r="2" spans="1:14" ht="16.5" customHeight="1" x14ac:dyDescent="0.55000000000000004">
      <c r="A2" s="24"/>
      <c r="B2" s="24"/>
      <c r="C2" s="57"/>
      <c r="D2" s="57"/>
      <c r="E2" s="57"/>
      <c r="F2" s="25"/>
      <c r="G2" s="25"/>
      <c r="H2" s="25"/>
      <c r="I2" s="25"/>
      <c r="J2" s="25"/>
      <c r="K2" s="25"/>
      <c r="L2" s="25"/>
      <c r="M2" s="25"/>
      <c r="N2" s="25"/>
    </row>
    <row r="3" spans="1:14" ht="16.5" customHeight="1" x14ac:dyDescent="0.4">
      <c r="A3" s="2" t="s">
        <v>203</v>
      </c>
      <c r="B3" s="55"/>
      <c r="C3" s="58"/>
      <c r="D3" s="58"/>
      <c r="E3" s="58"/>
      <c r="F3" s="25"/>
      <c r="G3" s="25"/>
      <c r="H3" s="25"/>
      <c r="I3" s="25"/>
      <c r="J3" s="25"/>
      <c r="K3" s="25"/>
      <c r="L3" s="25"/>
      <c r="M3" s="25"/>
      <c r="N3" s="25"/>
    </row>
    <row r="4" spans="1:14" ht="16.5" customHeight="1" x14ac:dyDescent="0.4">
      <c r="A4" s="26"/>
      <c r="B4" s="26"/>
      <c r="C4" s="58"/>
      <c r="D4" s="58"/>
      <c r="E4" s="58"/>
      <c r="F4" s="25"/>
      <c r="G4" s="25"/>
      <c r="H4" s="25"/>
      <c r="I4" s="25"/>
      <c r="J4" s="25"/>
      <c r="K4" s="25"/>
      <c r="L4" s="25"/>
      <c r="M4" s="25"/>
      <c r="N4" s="25"/>
    </row>
    <row r="5" spans="1:14" x14ac:dyDescent="0.4">
      <c r="A5" s="2"/>
      <c r="B5" s="2" t="s">
        <v>100</v>
      </c>
      <c r="C5" s="2"/>
      <c r="D5" s="2" t="s">
        <v>101</v>
      </c>
      <c r="E5" s="2"/>
    </row>
    <row r="6" spans="1:14" x14ac:dyDescent="0.4">
      <c r="A6" s="2"/>
      <c r="B6" s="2" t="s">
        <v>66</v>
      </c>
      <c r="C6" s="2" t="s">
        <v>61</v>
      </c>
      <c r="D6" s="2" t="s">
        <v>66</v>
      </c>
      <c r="E6" s="2" t="s">
        <v>61</v>
      </c>
    </row>
    <row r="7" spans="1:14" x14ac:dyDescent="0.4">
      <c r="A7" s="2" t="s">
        <v>65</v>
      </c>
      <c r="B7" s="27">
        <v>0.7</v>
      </c>
      <c r="C7" s="68" t="str">
        <f>IF($B$3="","",IF($B$3&gt;15,$B$3*(1/6),2.5)*B7)</f>
        <v/>
      </c>
      <c r="D7" s="30"/>
      <c r="E7" s="56"/>
    </row>
    <row r="8" spans="1:14" x14ac:dyDescent="0.4">
      <c r="A8" s="2" t="s">
        <v>295</v>
      </c>
      <c r="B8" s="27">
        <v>0.3</v>
      </c>
      <c r="C8" s="68" t="str">
        <f>IF($B$3="","",IF($B$3&gt;15,$B$3*(1/6),2.5)*B8)</f>
        <v/>
      </c>
      <c r="D8" s="30"/>
      <c r="E8" s="56"/>
    </row>
    <row r="9" spans="1:14" x14ac:dyDescent="0.4">
      <c r="A9" s="2"/>
      <c r="B9" s="27"/>
      <c r="C9" s="28"/>
      <c r="D9" s="59"/>
      <c r="E9" s="31"/>
      <c r="F9" s="25"/>
    </row>
    <row r="10" spans="1:14" x14ac:dyDescent="0.4">
      <c r="A10" s="2" t="s">
        <v>201</v>
      </c>
      <c r="B10" s="27"/>
      <c r="C10" s="56"/>
      <c r="D10" s="27"/>
      <c r="E10" s="28"/>
    </row>
    <row r="11" spans="1:14" x14ac:dyDescent="0.4">
      <c r="A11" s="2"/>
      <c r="B11" s="27"/>
      <c r="C11" s="28"/>
      <c r="D11" s="27"/>
      <c r="E11" s="28"/>
    </row>
    <row r="12" spans="1:14" x14ac:dyDescent="0.4">
      <c r="A12" s="2" t="s">
        <v>109</v>
      </c>
      <c r="B12" s="29">
        <v>39</v>
      </c>
      <c r="C12" s="2"/>
      <c r="D12" s="2"/>
      <c r="E12" s="2"/>
    </row>
    <row r="14" spans="1:14" x14ac:dyDescent="0.4">
      <c r="A14" s="150" t="s">
        <v>57</v>
      </c>
      <c r="B14" s="151" t="s">
        <v>58</v>
      </c>
      <c r="C14" s="151" t="s">
        <v>59</v>
      </c>
      <c r="D14" s="151" t="s">
        <v>60</v>
      </c>
      <c r="E14" s="151"/>
      <c r="F14" s="151" t="s">
        <v>199</v>
      </c>
      <c r="G14" s="148" t="s">
        <v>62</v>
      </c>
      <c r="H14" s="148" t="s">
        <v>200</v>
      </c>
      <c r="I14" s="149" t="s">
        <v>61</v>
      </c>
      <c r="J14" s="2"/>
    </row>
    <row r="15" spans="1:14" x14ac:dyDescent="0.4">
      <c r="A15" s="150"/>
      <c r="B15" s="151"/>
      <c r="C15" s="151"/>
      <c r="D15" s="65" t="s">
        <v>63</v>
      </c>
      <c r="E15" s="65" t="s">
        <v>64</v>
      </c>
      <c r="F15" s="151"/>
      <c r="G15" s="148"/>
      <c r="H15" s="148"/>
      <c r="I15" s="149"/>
      <c r="J15" s="2"/>
    </row>
    <row r="16" spans="1:14" x14ac:dyDescent="0.4">
      <c r="A16" s="21" t="s">
        <v>65</v>
      </c>
      <c r="B16" s="21"/>
      <c r="C16" s="21"/>
      <c r="D16" s="21"/>
      <c r="E16" s="21"/>
      <c r="F16" s="21"/>
      <c r="G16" s="21"/>
      <c r="H16" s="22"/>
      <c r="I16" s="70" t="str">
        <f>IF(G16="","",ROUND((PRODUCT($F16/12,$G16/$B$12)),2))</f>
        <v/>
      </c>
    </row>
    <row r="17" spans="1:9" x14ac:dyDescent="0.4">
      <c r="A17" s="23"/>
      <c r="B17" s="23"/>
      <c r="C17" s="23"/>
      <c r="D17" s="23"/>
      <c r="E17" s="23"/>
      <c r="F17" s="23"/>
      <c r="G17" s="23"/>
      <c r="H17" s="32"/>
      <c r="I17" s="23" t="str">
        <f>IF(G17="","",ROUND((PRODUCT($F17/12,$G17/$B$12)),2))</f>
        <v/>
      </c>
    </row>
    <row r="18" spans="1:9" x14ac:dyDescent="0.4">
      <c r="A18" s="23"/>
      <c r="B18" s="23"/>
      <c r="C18" s="23"/>
      <c r="D18" s="23"/>
      <c r="E18" s="23"/>
      <c r="F18" s="23"/>
      <c r="G18" s="23"/>
      <c r="H18" s="32"/>
      <c r="I18" s="23" t="str">
        <f>IF(G18="","",ROUND((PRODUCT($F18/12,$G18/$B$12)),2))</f>
        <v/>
      </c>
    </row>
    <row r="19" spans="1:9" x14ac:dyDescent="0.4">
      <c r="A19" s="23"/>
      <c r="B19" s="23"/>
      <c r="C19" s="23"/>
      <c r="D19" s="23"/>
      <c r="E19" s="23"/>
      <c r="F19" s="23"/>
      <c r="G19" s="23"/>
      <c r="H19" s="32"/>
      <c r="I19" s="23" t="str">
        <f t="shared" ref="I19:I22" si="0">IF(G19="","",ROUND((PRODUCT($F19/12,$G19/$B$12)),2))</f>
        <v/>
      </c>
    </row>
    <row r="20" spans="1:9" x14ac:dyDescent="0.4">
      <c r="A20" s="23"/>
      <c r="B20" s="23"/>
      <c r="C20" s="23"/>
      <c r="D20" s="23"/>
      <c r="E20" s="23"/>
      <c r="F20" s="23"/>
      <c r="G20" s="23"/>
      <c r="H20" s="32"/>
      <c r="I20" s="23" t="str">
        <f t="shared" si="0"/>
        <v/>
      </c>
    </row>
    <row r="21" spans="1:9" x14ac:dyDescent="0.4">
      <c r="A21" s="23"/>
      <c r="B21" s="23"/>
      <c r="C21" s="23"/>
      <c r="D21" s="23"/>
      <c r="E21" s="23"/>
      <c r="F21" s="23"/>
      <c r="G21" s="23"/>
      <c r="H21" s="32"/>
      <c r="I21" s="23" t="str">
        <f t="shared" si="0"/>
        <v/>
      </c>
    </row>
    <row r="22" spans="1:9" x14ac:dyDescent="0.4">
      <c r="A22" s="23"/>
      <c r="B22" s="23"/>
      <c r="C22" s="23"/>
      <c r="D22" s="23"/>
      <c r="E22" s="23"/>
      <c r="F22" s="23"/>
      <c r="G22" s="23"/>
      <c r="H22" s="32"/>
      <c r="I22" s="23" t="str">
        <f t="shared" si="0"/>
        <v/>
      </c>
    </row>
    <row r="23" spans="1:9" x14ac:dyDescent="0.4">
      <c r="A23" s="1" t="s">
        <v>17</v>
      </c>
      <c r="H23" s="2"/>
      <c r="I23" s="68">
        <f>SUM(I17:I22)</f>
        <v>0</v>
      </c>
    </row>
    <row r="24" spans="1:9" x14ac:dyDescent="0.4">
      <c r="H24" s="2"/>
    </row>
    <row r="25" spans="1:9" x14ac:dyDescent="0.4">
      <c r="A25" s="21" t="s">
        <v>104</v>
      </c>
      <c r="B25" s="21"/>
      <c r="C25" s="21"/>
      <c r="D25" s="21"/>
      <c r="E25" s="21"/>
      <c r="F25" s="21"/>
      <c r="G25" s="21"/>
      <c r="H25" s="22"/>
      <c r="I25" s="70" t="str">
        <f t="shared" ref="I25:I30" si="1">IF(G25="","",ROUND((PRODUCT($F25/12,$G25/$B$12)),2))</f>
        <v/>
      </c>
    </row>
    <row r="26" spans="1:9" x14ac:dyDescent="0.4">
      <c r="A26" s="23"/>
      <c r="B26" s="23"/>
      <c r="C26" s="23"/>
      <c r="D26" s="23"/>
      <c r="E26" s="23"/>
      <c r="F26" s="23"/>
      <c r="G26" s="23"/>
      <c r="H26" s="32"/>
      <c r="I26" s="23" t="str">
        <f t="shared" si="1"/>
        <v/>
      </c>
    </row>
    <row r="27" spans="1:9" x14ac:dyDescent="0.4">
      <c r="A27" s="23"/>
      <c r="B27" s="23"/>
      <c r="C27" s="23"/>
      <c r="D27" s="23"/>
      <c r="E27" s="23"/>
      <c r="F27" s="23"/>
      <c r="G27" s="23"/>
      <c r="H27" s="32"/>
      <c r="I27" s="23" t="str">
        <f t="shared" si="1"/>
        <v/>
      </c>
    </row>
    <row r="28" spans="1:9" x14ac:dyDescent="0.4">
      <c r="A28" s="23"/>
      <c r="B28" s="23"/>
      <c r="C28" s="23"/>
      <c r="D28" s="23"/>
      <c r="E28" s="23"/>
      <c r="F28" s="23"/>
      <c r="G28" s="23"/>
      <c r="H28" s="32"/>
      <c r="I28" s="23" t="str">
        <f t="shared" si="1"/>
        <v/>
      </c>
    </row>
    <row r="29" spans="1:9" x14ac:dyDescent="0.4">
      <c r="A29" s="23"/>
      <c r="B29" s="23"/>
      <c r="C29" s="23"/>
      <c r="D29" s="23"/>
      <c r="E29" s="23"/>
      <c r="F29" s="23"/>
      <c r="G29" s="23"/>
      <c r="H29" s="32"/>
      <c r="I29" s="23" t="str">
        <f t="shared" si="1"/>
        <v/>
      </c>
    </row>
    <row r="30" spans="1:9" x14ac:dyDescent="0.4">
      <c r="A30" s="23"/>
      <c r="B30" s="23"/>
      <c r="C30" s="23"/>
      <c r="D30" s="23"/>
      <c r="E30" s="23"/>
      <c r="F30" s="23"/>
      <c r="G30" s="23"/>
      <c r="H30" s="32"/>
      <c r="I30" s="23" t="str">
        <f t="shared" si="1"/>
        <v/>
      </c>
    </row>
    <row r="31" spans="1:9" x14ac:dyDescent="0.4">
      <c r="A31" s="1" t="s">
        <v>17</v>
      </c>
      <c r="H31" s="2"/>
      <c r="I31" s="68">
        <f>SUM(I26:I30)+(I41/3)</f>
        <v>0</v>
      </c>
    </row>
    <row r="32" spans="1:9" x14ac:dyDescent="0.4">
      <c r="H32" s="2"/>
    </row>
    <row r="33" spans="1:9" x14ac:dyDescent="0.4">
      <c r="A33" s="21" t="s">
        <v>68</v>
      </c>
      <c r="B33" s="21"/>
      <c r="C33" s="21"/>
      <c r="D33" s="21"/>
      <c r="E33" s="21"/>
      <c r="F33" s="21"/>
      <c r="G33" s="21"/>
      <c r="H33" s="22"/>
      <c r="I33" s="70" t="str">
        <f>IF(G33="","",ROUND((PRODUCT($F33/12,$G33/$B$12)),2))</f>
        <v/>
      </c>
    </row>
    <row r="34" spans="1:9" x14ac:dyDescent="0.4">
      <c r="A34" s="23"/>
      <c r="B34" s="23"/>
      <c r="C34" s="23"/>
      <c r="D34" s="23"/>
      <c r="E34" s="23"/>
      <c r="F34" s="23"/>
      <c r="G34" s="23"/>
      <c r="H34" s="32"/>
      <c r="I34" s="23" t="str">
        <f>IF(G34="","",ROUND((PRODUCT($F34/12,$G34/$B$12)),2))</f>
        <v/>
      </c>
    </row>
    <row r="35" spans="1:9" x14ac:dyDescent="0.4">
      <c r="A35" s="23"/>
      <c r="B35" s="23"/>
      <c r="C35" s="23"/>
      <c r="D35" s="23"/>
      <c r="E35" s="23"/>
      <c r="F35" s="23"/>
      <c r="G35" s="23"/>
      <c r="H35" s="32"/>
      <c r="I35" s="23" t="str">
        <f>IF(G35="","",ROUND((PRODUCT($F35/12,$G35/$B$12)),2))</f>
        <v/>
      </c>
    </row>
    <row r="36" spans="1:9" x14ac:dyDescent="0.4">
      <c r="A36" s="1" t="s">
        <v>17</v>
      </c>
      <c r="H36" s="2"/>
      <c r="I36" s="68">
        <f>SUM(I34:I35)</f>
        <v>0</v>
      </c>
    </row>
    <row r="37" spans="1:9" x14ac:dyDescent="0.4">
      <c r="H37" s="2"/>
    </row>
    <row r="38" spans="1:9" x14ac:dyDescent="0.4">
      <c r="A38" s="1" t="s">
        <v>105</v>
      </c>
      <c r="H38" s="2"/>
      <c r="I38" s="70" t="str">
        <f>IF(G38="","",ROUND((PRODUCT($F38/12,$G38/$B$12)),2))</f>
        <v/>
      </c>
    </row>
    <row r="39" spans="1:9" x14ac:dyDescent="0.4">
      <c r="A39" s="23"/>
      <c r="B39" s="23"/>
      <c r="C39" s="23"/>
      <c r="D39" s="23"/>
      <c r="E39" s="23"/>
      <c r="F39" s="23"/>
      <c r="G39" s="23"/>
      <c r="H39" s="32"/>
      <c r="I39" s="23" t="str">
        <f>IF(G39="","",ROUND((PRODUCT($F39/12,$G39/$B$12)),2))</f>
        <v/>
      </c>
    </row>
    <row r="40" spans="1:9" x14ac:dyDescent="0.4">
      <c r="A40" s="23"/>
      <c r="B40" s="23"/>
      <c r="C40" s="23"/>
      <c r="D40" s="23"/>
      <c r="E40" s="23"/>
      <c r="F40" s="23"/>
      <c r="G40" s="23"/>
      <c r="H40" s="32"/>
      <c r="I40" s="23" t="str">
        <f>IF(G40="","",ROUND((PRODUCT($F40/12,$G40/$B$12)),2))</f>
        <v/>
      </c>
    </row>
    <row r="41" spans="1:9" x14ac:dyDescent="0.4">
      <c r="A41" s="1" t="s">
        <v>17</v>
      </c>
      <c r="I41" s="68">
        <f>SUM(I39:I40)</f>
        <v>0</v>
      </c>
    </row>
    <row r="46" spans="1:9" x14ac:dyDescent="0.4">
      <c r="A46" s="146" t="s">
        <v>293</v>
      </c>
      <c r="B46" s="146"/>
      <c r="C46" s="146"/>
    </row>
    <row r="48" spans="1:9" x14ac:dyDescent="0.4">
      <c r="A48" s="145" t="s">
        <v>294</v>
      </c>
      <c r="B48" s="145"/>
      <c r="C48" s="145"/>
    </row>
  </sheetData>
  <sheetProtection password="CCAC" sheet="1" formatCells="0" insertRows="0" deleteRows="0"/>
  <mergeCells count="11">
    <mergeCell ref="A48:C48"/>
    <mergeCell ref="A46:C46"/>
    <mergeCell ref="C1:E1"/>
    <mergeCell ref="G14:G15"/>
    <mergeCell ref="I14:I15"/>
    <mergeCell ref="A14:A15"/>
    <mergeCell ref="B14:B15"/>
    <mergeCell ref="C14:C15"/>
    <mergeCell ref="D14:E14"/>
    <mergeCell ref="F14:F15"/>
    <mergeCell ref="H14:H15"/>
  </mergeCells>
  <pageMargins left="0.7" right="0.7" top="1.1383928571428572" bottom="0.78740157499999996" header="0.3" footer="0.3"/>
  <pageSetup paperSize="9" scale="61" orientation="landscape" r:id="rId1"/>
  <headerFooter>
    <oddHeader>&amp;R&amp;G</oddHeader>
    <oddFooter>&amp;LAnlage 2a
Antrag Personalaufstellung&amp;CBezirk Schwaben
SG2A&amp;RStand 01.01.2026
Seite &amp;P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Angaben!$A$34:$A$54</xm:f>
          </x14:formula1>
          <xm:sqref>C1:E1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9"/>
  <sheetViews>
    <sheetView zoomScaleNormal="100" workbookViewId="0"/>
  </sheetViews>
  <sheetFormatPr baseColWidth="10" defaultColWidth="11" defaultRowHeight="16.8" x14ac:dyDescent="0.4"/>
  <cols>
    <col min="1" max="1" width="93.5" style="1" bestFit="1" customWidth="1"/>
    <col min="2" max="2" width="14.59765625" style="1" customWidth="1"/>
    <col min="3" max="16384" width="11" style="1"/>
  </cols>
  <sheetData>
    <row r="1" spans="1:2" ht="23.4" x14ac:dyDescent="0.55000000000000004">
      <c r="A1" s="33" t="s">
        <v>210</v>
      </c>
    </row>
    <row r="2" spans="1:2" ht="23.4" x14ac:dyDescent="0.55000000000000004">
      <c r="A2" s="33"/>
      <c r="B2" s="34" t="s">
        <v>204</v>
      </c>
    </row>
    <row r="3" spans="1:2" ht="19.8" x14ac:dyDescent="0.45">
      <c r="A3" s="35" t="s">
        <v>211</v>
      </c>
      <c r="B3" s="152"/>
    </row>
    <row r="4" spans="1:2" ht="17.399999999999999" thickBot="1" x14ac:dyDescent="0.45">
      <c r="A4" s="64" t="s">
        <v>296</v>
      </c>
      <c r="B4" s="153"/>
    </row>
    <row r="5" spans="1:2" ht="20.399999999999999" thickTop="1" x14ac:dyDescent="0.45">
      <c r="A5" s="36"/>
      <c r="B5" s="37"/>
    </row>
    <row r="6" spans="1:2" ht="19.8" x14ac:dyDescent="0.45">
      <c r="A6" s="35" t="s">
        <v>212</v>
      </c>
      <c r="B6" s="152"/>
    </row>
    <row r="7" spans="1:2" ht="17.399999999999999" thickBot="1" x14ac:dyDescent="0.45">
      <c r="A7" s="64" t="s">
        <v>297</v>
      </c>
      <c r="B7" s="153"/>
    </row>
    <row r="8" spans="1:2" ht="20.399999999999999" thickTop="1" x14ac:dyDescent="0.45">
      <c r="A8" s="36"/>
      <c r="B8" s="37"/>
    </row>
    <row r="9" spans="1:2" ht="19.8" x14ac:dyDescent="0.45">
      <c r="A9" s="35" t="s">
        <v>213</v>
      </c>
      <c r="B9" s="152"/>
    </row>
    <row r="10" spans="1:2" ht="17.399999999999999" thickBot="1" x14ac:dyDescent="0.45">
      <c r="A10" s="64" t="s">
        <v>298</v>
      </c>
      <c r="B10" s="153"/>
    </row>
    <row r="11" spans="1:2" ht="20.399999999999999" thickTop="1" x14ac:dyDescent="0.45">
      <c r="A11" s="36"/>
      <c r="B11" s="37"/>
    </row>
    <row r="12" spans="1:2" ht="19.8" x14ac:dyDescent="0.45">
      <c r="A12" s="35" t="s">
        <v>214</v>
      </c>
      <c r="B12" s="152"/>
    </row>
    <row r="13" spans="1:2" ht="17.399999999999999" thickBot="1" x14ac:dyDescent="0.45">
      <c r="A13" s="64" t="s">
        <v>299</v>
      </c>
      <c r="B13" s="153"/>
    </row>
    <row r="14" spans="1:2" ht="20.399999999999999" thickTop="1" x14ac:dyDescent="0.45">
      <c r="A14" s="36"/>
      <c r="B14" s="37"/>
    </row>
    <row r="15" spans="1:2" ht="19.8" x14ac:dyDescent="0.45">
      <c r="A15" s="35" t="s">
        <v>215</v>
      </c>
      <c r="B15" s="152"/>
    </row>
    <row r="16" spans="1:2" ht="17.399999999999999" thickBot="1" x14ac:dyDescent="0.45">
      <c r="A16" s="64" t="s">
        <v>300</v>
      </c>
      <c r="B16" s="153"/>
    </row>
    <row r="17" spans="1:2" ht="20.399999999999999" thickTop="1" x14ac:dyDescent="0.45">
      <c r="A17" s="36"/>
      <c r="B17" s="37"/>
    </row>
    <row r="18" spans="1:2" ht="19.8" x14ac:dyDescent="0.45">
      <c r="A18" s="35" t="s">
        <v>216</v>
      </c>
      <c r="B18" s="152"/>
    </row>
    <row r="19" spans="1:2" ht="17.399999999999999" thickBot="1" x14ac:dyDescent="0.45">
      <c r="A19" s="64" t="s">
        <v>301</v>
      </c>
      <c r="B19" s="153"/>
    </row>
    <row r="20" spans="1:2" ht="20.399999999999999" thickTop="1" x14ac:dyDescent="0.45">
      <c r="A20" s="36"/>
      <c r="B20" s="37"/>
    </row>
    <row r="21" spans="1:2" ht="19.8" x14ac:dyDescent="0.45">
      <c r="A21" s="35" t="s">
        <v>284</v>
      </c>
      <c r="B21" s="152"/>
    </row>
    <row r="22" spans="1:2" ht="17.399999999999999" thickBot="1" x14ac:dyDescent="0.45">
      <c r="A22" s="64" t="s">
        <v>302</v>
      </c>
      <c r="B22" s="153"/>
    </row>
    <row r="23" spans="1:2" ht="20.399999999999999" thickTop="1" x14ac:dyDescent="0.45">
      <c r="A23" s="36"/>
      <c r="B23" s="37"/>
    </row>
    <row r="24" spans="1:2" ht="19.8" x14ac:dyDescent="0.45">
      <c r="A24" s="35" t="s">
        <v>217</v>
      </c>
      <c r="B24" s="152"/>
    </row>
    <row r="25" spans="1:2" ht="17.399999999999999" thickBot="1" x14ac:dyDescent="0.45">
      <c r="A25" s="64" t="s">
        <v>283</v>
      </c>
      <c r="B25" s="153"/>
    </row>
    <row r="26" spans="1:2" ht="20.399999999999999" thickTop="1" x14ac:dyDescent="0.45">
      <c r="A26" s="35"/>
      <c r="B26" s="41"/>
    </row>
    <row r="27" spans="1:2" ht="19.8" x14ac:dyDescent="0.45">
      <c r="A27" s="35" t="s">
        <v>218</v>
      </c>
      <c r="B27" s="152"/>
    </row>
    <row r="28" spans="1:2" ht="17.399999999999999" thickBot="1" x14ac:dyDescent="0.45">
      <c r="A28" s="64" t="s">
        <v>303</v>
      </c>
      <c r="B28" s="153"/>
    </row>
    <row r="29" spans="1:2" ht="17.399999999999999" thickTop="1" x14ac:dyDescent="0.4">
      <c r="A29" s="71"/>
      <c r="B29" s="72"/>
    </row>
    <row r="30" spans="1:2" ht="19.8" x14ac:dyDescent="0.45">
      <c r="A30" s="35" t="s">
        <v>219</v>
      </c>
      <c r="B30" s="152"/>
    </row>
    <row r="31" spans="1:2" ht="17.399999999999999" thickBot="1" x14ac:dyDescent="0.45">
      <c r="A31" s="64" t="s">
        <v>304</v>
      </c>
      <c r="B31" s="153"/>
    </row>
    <row r="32" spans="1:2" ht="17.399999999999999" thickTop="1" x14ac:dyDescent="0.4"/>
    <row r="33" spans="1:2" ht="19.8" x14ac:dyDescent="0.45">
      <c r="A33" s="35" t="s">
        <v>289</v>
      </c>
      <c r="B33" s="152"/>
    </row>
    <row r="34" spans="1:2" ht="17.399999999999999" thickBot="1" x14ac:dyDescent="0.45">
      <c r="A34" s="64" t="s">
        <v>305</v>
      </c>
      <c r="B34" s="153"/>
    </row>
    <row r="35" spans="1:2" ht="24" thickTop="1" x14ac:dyDescent="0.55000000000000004">
      <c r="A35" s="33"/>
      <c r="B35" s="38"/>
    </row>
    <row r="36" spans="1:2" ht="19.8" x14ac:dyDescent="0.45">
      <c r="A36" s="35" t="s">
        <v>290</v>
      </c>
      <c r="B36" s="152"/>
    </row>
    <row r="37" spans="1:2" ht="17.399999999999999" thickBot="1" x14ac:dyDescent="0.45">
      <c r="A37" s="64" t="s">
        <v>306</v>
      </c>
      <c r="B37" s="153"/>
    </row>
    <row r="38" spans="1:2" ht="24" thickTop="1" x14ac:dyDescent="0.55000000000000004">
      <c r="A38" s="33"/>
      <c r="B38" s="38"/>
    </row>
    <row r="39" spans="1:2" ht="19.8" x14ac:dyDescent="0.45">
      <c r="A39" s="35" t="s">
        <v>220</v>
      </c>
      <c r="B39" s="152"/>
    </row>
    <row r="40" spans="1:2" ht="51" thickBot="1" x14ac:dyDescent="0.45">
      <c r="A40" s="63" t="s">
        <v>307</v>
      </c>
      <c r="B40" s="153"/>
    </row>
    <row r="41" spans="1:2" ht="17.399999999999999" thickTop="1" x14ac:dyDescent="0.4">
      <c r="B41" s="39"/>
    </row>
    <row r="42" spans="1:2" ht="20.399999999999999" thickBot="1" x14ac:dyDescent="0.5">
      <c r="A42" s="40" t="s">
        <v>206</v>
      </c>
      <c r="B42" s="73">
        <f>SUM(B44:B53)</f>
        <v>0</v>
      </c>
    </row>
    <row r="43" spans="1:2" ht="17.399999999999999" thickTop="1" x14ac:dyDescent="0.4">
      <c r="A43" s="74" t="s">
        <v>205</v>
      </c>
      <c r="B43" s="75" t="s">
        <v>204</v>
      </c>
    </row>
    <row r="44" spans="1:2" x14ac:dyDescent="0.4">
      <c r="A44" s="60"/>
      <c r="B44" s="61"/>
    </row>
    <row r="45" spans="1:2" x14ac:dyDescent="0.4">
      <c r="A45" s="60"/>
      <c r="B45" s="61"/>
    </row>
    <row r="46" spans="1:2" x14ac:dyDescent="0.4">
      <c r="A46" s="60"/>
      <c r="B46" s="61"/>
    </row>
    <row r="47" spans="1:2" x14ac:dyDescent="0.4">
      <c r="A47" s="23"/>
      <c r="B47" s="62"/>
    </row>
    <row r="48" spans="1:2" x14ac:dyDescent="0.4">
      <c r="A48" s="23"/>
      <c r="B48" s="23"/>
    </row>
    <row r="49" spans="1:2" x14ac:dyDescent="0.4">
      <c r="A49" s="23"/>
      <c r="B49" s="23"/>
    </row>
    <row r="50" spans="1:2" x14ac:dyDescent="0.4">
      <c r="A50" s="23"/>
      <c r="B50" s="23"/>
    </row>
    <row r="51" spans="1:2" x14ac:dyDescent="0.4">
      <c r="A51" s="23"/>
      <c r="B51" s="23"/>
    </row>
    <row r="52" spans="1:2" x14ac:dyDescent="0.4">
      <c r="A52" s="23"/>
      <c r="B52" s="23"/>
    </row>
    <row r="53" spans="1:2" x14ac:dyDescent="0.4">
      <c r="A53" s="23"/>
      <c r="B53" s="23"/>
    </row>
    <row r="55" spans="1:2" ht="19.8" x14ac:dyDescent="0.45">
      <c r="A55" s="35" t="s">
        <v>207</v>
      </c>
      <c r="B55" s="41">
        <f>B3+B6+B9+B12+B15+B18+B21+B27+B30+B33+B39+B42+B36+B24</f>
        <v>0</v>
      </c>
    </row>
    <row r="59" spans="1:2" x14ac:dyDescent="0.4">
      <c r="A59" s="146" t="s">
        <v>293</v>
      </c>
      <c r="B59" s="146"/>
    </row>
  </sheetData>
  <sheetProtection algorithmName="SHA-512" hashValue="tk0+BBztlBEvBDPvRDNmLAWSoBHXgUNOTrM7fO4xwJkzjgnKRfuGvUb52VBvON19NX59ghx4Q0ZuzcBTiduq6A==" saltValue="9Zd5J8ge04e0IfVsbaKzmg==" spinCount="100000" sheet="1" objects="1" scenarios="1" formatCells="0"/>
  <mergeCells count="14">
    <mergeCell ref="A59:B59"/>
    <mergeCell ref="B18:B19"/>
    <mergeCell ref="B3:B4"/>
    <mergeCell ref="B6:B7"/>
    <mergeCell ref="B9:B10"/>
    <mergeCell ref="B12:B13"/>
    <mergeCell ref="B15:B16"/>
    <mergeCell ref="B21:B22"/>
    <mergeCell ref="B27:B28"/>
    <mergeCell ref="B30:B31"/>
    <mergeCell ref="B33:B34"/>
    <mergeCell ref="B39:B40"/>
    <mergeCell ref="B24:B25"/>
    <mergeCell ref="B36:B37"/>
  </mergeCells>
  <dataValidations disablePrompts="1" count="1">
    <dataValidation type="decimal" allowBlank="1" showInputMessage="1" showErrorMessage="1" sqref="B31 B7 B10 B13 B16 B19 B22 B25 B28:B29" xr:uid="{00000000-0002-0000-0100-000000000000}">
      <formula1>0</formula1>
      <formula2>100000000000</formula2>
    </dataValidation>
  </dataValidations>
  <pageMargins left="0.7" right="0.7" top="0.78740157499999996" bottom="0.78740157499999996" header="0.3" footer="0.3"/>
  <pageSetup paperSize="9" scale="68" orientation="portrait" r:id="rId1"/>
  <headerFooter>
    <oddFooter>&amp;LAnlage 2b
Antrag Sachkosten&amp;CBezirk Schwaben
SG2A&amp;RStand 01.01.2026
Seite &amp;P</oddFooter>
  </headerFooter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"/>
  <sheetViews>
    <sheetView zoomScaleNormal="100" workbookViewId="0">
      <selection activeCell="A4" sqref="A4"/>
    </sheetView>
  </sheetViews>
  <sheetFormatPr baseColWidth="10" defaultColWidth="11" defaultRowHeight="16.8" x14ac:dyDescent="0.4"/>
  <cols>
    <col min="1" max="1" width="72.8984375" style="1" bestFit="1" customWidth="1"/>
    <col min="2" max="2" width="14.59765625" style="1" customWidth="1"/>
    <col min="3" max="16384" width="11" style="1"/>
  </cols>
  <sheetData>
    <row r="1" spans="1:2" ht="23.4" x14ac:dyDescent="0.55000000000000004">
      <c r="A1" s="33" t="s">
        <v>208</v>
      </c>
    </row>
    <row r="2" spans="1:2" ht="23.4" x14ac:dyDescent="0.55000000000000004">
      <c r="A2" s="33"/>
      <c r="B2" s="34" t="s">
        <v>204</v>
      </c>
    </row>
    <row r="3" spans="1:2" ht="19.8" x14ac:dyDescent="0.45">
      <c r="A3" s="35" t="s">
        <v>287</v>
      </c>
      <c r="B3" s="152"/>
    </row>
    <row r="4" spans="1:2" ht="17.399999999999999" thickBot="1" x14ac:dyDescent="0.45">
      <c r="A4" s="64" t="s">
        <v>286</v>
      </c>
      <c r="B4" s="153"/>
    </row>
    <row r="5" spans="1:2" s="25" customFormat="1" ht="17.399999999999999" thickTop="1" x14ac:dyDescent="0.4">
      <c r="A5" s="76"/>
      <c r="B5" s="77"/>
    </row>
    <row r="6" spans="1:2" s="25" customFormat="1" ht="19.8" x14ac:dyDescent="0.45">
      <c r="A6" s="35" t="s">
        <v>285</v>
      </c>
      <c r="B6" s="152"/>
    </row>
    <row r="7" spans="1:2" s="25" customFormat="1" ht="17.399999999999999" thickBot="1" x14ac:dyDescent="0.45">
      <c r="A7" s="64" t="s">
        <v>288</v>
      </c>
      <c r="B7" s="153"/>
    </row>
    <row r="8" spans="1:2" s="25" customFormat="1" ht="17.399999999999999" thickTop="1" x14ac:dyDescent="0.4">
      <c r="A8" s="76"/>
      <c r="B8" s="77"/>
    </row>
    <row r="9" spans="1:2" ht="20.399999999999999" thickBot="1" x14ac:dyDescent="0.5">
      <c r="A9" s="40" t="s">
        <v>206</v>
      </c>
      <c r="B9" s="73">
        <f>SUM(B11:B18)</f>
        <v>0</v>
      </c>
    </row>
    <row r="10" spans="1:2" ht="17.399999999999999" thickTop="1" x14ac:dyDescent="0.4">
      <c r="A10" s="74" t="s">
        <v>205</v>
      </c>
      <c r="B10" s="75" t="s">
        <v>204</v>
      </c>
    </row>
    <row r="11" spans="1:2" x14ac:dyDescent="0.4">
      <c r="A11" s="60" t="s">
        <v>291</v>
      </c>
      <c r="B11" s="61"/>
    </row>
    <row r="12" spans="1:2" x14ac:dyDescent="0.4">
      <c r="A12" s="60"/>
      <c r="B12" s="61"/>
    </row>
    <row r="13" spans="1:2" x14ac:dyDescent="0.4">
      <c r="A13" s="60"/>
      <c r="B13" s="61"/>
    </row>
    <row r="14" spans="1:2" x14ac:dyDescent="0.4">
      <c r="A14" s="23"/>
      <c r="B14" s="62"/>
    </row>
    <row r="15" spans="1:2" x14ac:dyDescent="0.4">
      <c r="A15" s="23"/>
      <c r="B15" s="23"/>
    </row>
    <row r="16" spans="1:2" x14ac:dyDescent="0.4">
      <c r="A16" s="23"/>
      <c r="B16" s="23"/>
    </row>
    <row r="17" spans="1:2" x14ac:dyDescent="0.4">
      <c r="A17" s="23"/>
      <c r="B17" s="23"/>
    </row>
    <row r="18" spans="1:2" x14ac:dyDescent="0.4">
      <c r="A18" s="23"/>
      <c r="B18" s="23"/>
    </row>
    <row r="20" spans="1:2" ht="19.8" x14ac:dyDescent="0.45">
      <c r="A20" s="35" t="s">
        <v>209</v>
      </c>
      <c r="B20" s="41">
        <f>B3+B9+B6</f>
        <v>0</v>
      </c>
    </row>
    <row r="24" spans="1:2" x14ac:dyDescent="0.4">
      <c r="A24" s="146" t="s">
        <v>293</v>
      </c>
      <c r="B24" s="146"/>
    </row>
  </sheetData>
  <sheetProtection algorithmName="SHA-512" hashValue="AO16tRgLEs8mbue8Hwc9hxLADwtjS5kSV1BBt0tZ7XeQm1Ih+F2fvkcDZqCOzLo08PNoVNiX1uVdNfozJ48paw==" saltValue="rmitDl7svanfNYJsEitlAA==" spinCount="100000" sheet="1" objects="1" scenarios="1" formatCells="0"/>
  <mergeCells count="3">
    <mergeCell ref="B3:B4"/>
    <mergeCell ref="B6:B7"/>
    <mergeCell ref="A24:B24"/>
  </mergeCells>
  <pageMargins left="0.7" right="0.7" top="0.78740157499999996" bottom="0.78740157499999996" header="0.3" footer="0.3"/>
  <pageSetup paperSize="9" scale="79" orientation="portrait" r:id="rId1"/>
  <headerFooter>
    <oddFooter>&amp;LAnlage 2c
Antrag Einnahmen&amp;CBezirk Schwaben
SG2A&amp;RStand 01.01.2026
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2"/>
  <sheetViews>
    <sheetView zoomScale="85" zoomScaleNormal="85" zoomScaleSheetLayoutView="85" zoomScalePageLayoutView="70" workbookViewId="0">
      <selection activeCell="K1" sqref="K1"/>
    </sheetView>
  </sheetViews>
  <sheetFormatPr baseColWidth="10" defaultColWidth="11" defaultRowHeight="16.8" x14ac:dyDescent="0.4"/>
  <cols>
    <col min="1" max="1" width="5.19921875" style="1" customWidth="1"/>
    <col min="2" max="2" width="23.19921875" style="1" customWidth="1"/>
    <col min="3" max="3" width="16.5" style="1" customWidth="1"/>
    <col min="4" max="4" width="19.19921875" style="1" customWidth="1"/>
    <col min="5" max="5" width="30" style="1" customWidth="1"/>
    <col min="6" max="6" width="11.09765625" style="1" bestFit="1" customWidth="1"/>
    <col min="7" max="8" width="23" style="1" customWidth="1"/>
    <col min="9" max="10" width="11.09765625" style="1" bestFit="1" customWidth="1"/>
    <col min="11" max="11" width="19.19921875" style="1" bestFit="1" customWidth="1"/>
    <col min="12" max="16384" width="11" style="1"/>
  </cols>
  <sheetData>
    <row r="1" spans="1:11" ht="23.4" x14ac:dyDescent="0.55000000000000004">
      <c r="A1" s="33" t="s">
        <v>282</v>
      </c>
      <c r="D1" s="69" t="str">
        <f>IF(Personal!C1=0,"",Personal!C1)</f>
        <v/>
      </c>
      <c r="G1" s="1" t="s">
        <v>280</v>
      </c>
      <c r="H1" s="69" t="str">
        <f>IF(Personal!B3=0,"",Personal!B3)</f>
        <v/>
      </c>
    </row>
    <row r="3" spans="1:11" x14ac:dyDescent="0.4">
      <c r="A3" s="78" t="s">
        <v>281</v>
      </c>
    </row>
    <row r="4" spans="1:11" x14ac:dyDescent="0.4">
      <c r="A4" s="79"/>
    </row>
    <row r="5" spans="1:11" x14ac:dyDescent="0.4">
      <c r="A5" s="78" t="s">
        <v>221</v>
      </c>
    </row>
    <row r="6" spans="1:11" x14ac:dyDescent="0.4">
      <c r="A6" s="78" t="s">
        <v>222</v>
      </c>
    </row>
    <row r="7" spans="1:11" x14ac:dyDescent="0.4">
      <c r="A7" s="1" t="s">
        <v>223</v>
      </c>
    </row>
    <row r="8" spans="1:11" x14ac:dyDescent="0.4">
      <c r="A8" s="1" t="s">
        <v>224</v>
      </c>
    </row>
    <row r="9" spans="1:11" x14ac:dyDescent="0.4">
      <c r="A9" s="78" t="s">
        <v>225</v>
      </c>
    </row>
    <row r="10" spans="1:11" x14ac:dyDescent="0.4">
      <c r="A10" s="1" t="s">
        <v>226</v>
      </c>
    </row>
    <row r="11" spans="1:11" x14ac:dyDescent="0.4">
      <c r="A11" s="1" t="s">
        <v>227</v>
      </c>
    </row>
    <row r="12" spans="1:11" x14ac:dyDescent="0.4">
      <c r="A12" s="78" t="s">
        <v>228</v>
      </c>
    </row>
    <row r="13" spans="1:11" x14ac:dyDescent="0.4">
      <c r="A13" s="1" t="s">
        <v>229</v>
      </c>
    </row>
    <row r="14" spans="1:11" x14ac:dyDescent="0.4">
      <c r="A14" s="1" t="s">
        <v>230</v>
      </c>
    </row>
    <row r="15" spans="1:11" ht="17.399999999999999" thickBot="1" x14ac:dyDescent="0.45"/>
    <row r="16" spans="1:11" ht="30" thickBot="1" x14ac:dyDescent="0.45">
      <c r="A16" s="80" t="s">
        <v>247</v>
      </c>
      <c r="B16" s="80" t="s">
        <v>231</v>
      </c>
      <c r="C16" s="80"/>
      <c r="D16" s="80"/>
      <c r="E16" s="80"/>
      <c r="F16" s="80"/>
      <c r="G16" s="80"/>
      <c r="H16" s="80"/>
      <c r="I16" s="80"/>
      <c r="J16" s="80"/>
      <c r="K16" s="81">
        <f>IF(H1="",0,K39+K42+K45+K47)</f>
        <v>0</v>
      </c>
    </row>
    <row r="17" spans="1:11" ht="19.2" customHeight="1" x14ac:dyDescent="0.4">
      <c r="A17" s="82" t="s">
        <v>248</v>
      </c>
      <c r="B17" s="196" t="s">
        <v>232</v>
      </c>
      <c r="C17" s="197"/>
      <c r="D17" s="197"/>
      <c r="E17" s="198"/>
      <c r="F17" s="170" t="s">
        <v>233</v>
      </c>
      <c r="G17" s="171"/>
      <c r="H17" s="171"/>
      <c r="I17" s="171"/>
      <c r="J17" s="171"/>
      <c r="K17" s="172"/>
    </row>
    <row r="18" spans="1:11" ht="84" x14ac:dyDescent="0.4">
      <c r="B18" s="83" t="s">
        <v>234</v>
      </c>
      <c r="C18" s="84" t="s">
        <v>235</v>
      </c>
      <c r="D18" s="199" t="s">
        <v>236</v>
      </c>
      <c r="E18" s="200"/>
      <c r="F18" s="85" t="s">
        <v>237</v>
      </c>
      <c r="G18" s="86" t="s">
        <v>238</v>
      </c>
      <c r="H18" s="86" t="s">
        <v>239</v>
      </c>
      <c r="I18" s="87">
        <v>0.01</v>
      </c>
      <c r="J18" s="88">
        <v>1.4999999999999999E-2</v>
      </c>
      <c r="K18" s="84"/>
    </row>
    <row r="19" spans="1:11" ht="19.2" x14ac:dyDescent="0.4">
      <c r="B19" s="89"/>
      <c r="C19" s="90"/>
      <c r="D19" s="91" t="s">
        <v>240</v>
      </c>
      <c r="E19" s="92" t="s">
        <v>241</v>
      </c>
      <c r="F19" s="93">
        <v>26.7</v>
      </c>
      <c r="G19" s="86"/>
      <c r="H19" s="86"/>
      <c r="I19" s="87"/>
      <c r="J19" s="88"/>
      <c r="K19" s="90"/>
    </row>
    <row r="20" spans="1:11" ht="19.2" x14ac:dyDescent="0.4">
      <c r="B20" s="45"/>
      <c r="C20" s="51"/>
      <c r="D20" s="52"/>
      <c r="E20" s="53"/>
      <c r="F20" s="85">
        <f>$F$19</f>
        <v>26.7</v>
      </c>
      <c r="G20" s="43">
        <f>IF(C20="x",0,E20*F20)</f>
        <v>0</v>
      </c>
      <c r="H20" s="43">
        <f>IF(C20&lt;&gt;"x",0,E20*F20)</f>
        <v>0</v>
      </c>
      <c r="I20" s="50"/>
      <c r="J20" s="50"/>
      <c r="K20" s="43">
        <f>IF(I20="x",(G20+H20)*1%,IF(J20="x",(G20+H20)*1.5%,0))</f>
        <v>0</v>
      </c>
    </row>
    <row r="21" spans="1:11" ht="19.2" x14ac:dyDescent="0.4">
      <c r="B21" s="45"/>
      <c r="C21" s="51"/>
      <c r="D21" s="52"/>
      <c r="E21" s="53"/>
      <c r="F21" s="85">
        <f t="shared" ref="F21:F38" si="0">$F$19</f>
        <v>26.7</v>
      </c>
      <c r="G21" s="43">
        <f t="shared" ref="G21:G38" si="1">IF(C21="x",0,E21*F21)</f>
        <v>0</v>
      </c>
      <c r="H21" s="43">
        <f t="shared" ref="H21:H38" si="2">IF(C21&lt;&gt;"x",0,E21*F21)</f>
        <v>0</v>
      </c>
      <c r="I21" s="50"/>
      <c r="J21" s="50"/>
      <c r="K21" s="43">
        <f t="shared" ref="K21:K36" si="3">IF(I21="x",(G21+H21)*1%,IF(J21="x",(G21+H21)*1.5%,0))</f>
        <v>0</v>
      </c>
    </row>
    <row r="22" spans="1:11" ht="19.2" x14ac:dyDescent="0.4">
      <c r="B22" s="45"/>
      <c r="C22" s="54"/>
      <c r="D22" s="52"/>
      <c r="E22" s="53"/>
      <c r="F22" s="85">
        <f t="shared" si="0"/>
        <v>26.7</v>
      </c>
      <c r="G22" s="43">
        <f t="shared" si="1"/>
        <v>0</v>
      </c>
      <c r="H22" s="43">
        <f t="shared" si="2"/>
        <v>0</v>
      </c>
      <c r="I22" s="50"/>
      <c r="J22" s="50"/>
      <c r="K22" s="43">
        <f t="shared" si="3"/>
        <v>0</v>
      </c>
    </row>
    <row r="23" spans="1:11" ht="19.2" x14ac:dyDescent="0.4">
      <c r="B23" s="45"/>
      <c r="C23" s="54"/>
      <c r="D23" s="52"/>
      <c r="E23" s="53"/>
      <c r="F23" s="85">
        <f t="shared" si="0"/>
        <v>26.7</v>
      </c>
      <c r="G23" s="43">
        <f t="shared" si="1"/>
        <v>0</v>
      </c>
      <c r="H23" s="43">
        <f t="shared" si="2"/>
        <v>0</v>
      </c>
      <c r="I23" s="50"/>
      <c r="J23" s="50"/>
      <c r="K23" s="43">
        <f t="shared" si="3"/>
        <v>0</v>
      </c>
    </row>
    <row r="24" spans="1:11" ht="19.2" x14ac:dyDescent="0.4">
      <c r="B24" s="45"/>
      <c r="C24" s="54"/>
      <c r="D24" s="52"/>
      <c r="E24" s="53"/>
      <c r="F24" s="85">
        <f t="shared" si="0"/>
        <v>26.7</v>
      </c>
      <c r="G24" s="43">
        <f t="shared" si="1"/>
        <v>0</v>
      </c>
      <c r="H24" s="43">
        <f t="shared" si="2"/>
        <v>0</v>
      </c>
      <c r="I24" s="50"/>
      <c r="J24" s="50"/>
      <c r="K24" s="43">
        <f t="shared" si="3"/>
        <v>0</v>
      </c>
    </row>
    <row r="25" spans="1:11" ht="19.2" x14ac:dyDescent="0.4">
      <c r="B25" s="45"/>
      <c r="C25" s="54"/>
      <c r="D25" s="52"/>
      <c r="E25" s="53"/>
      <c r="F25" s="85">
        <f t="shared" si="0"/>
        <v>26.7</v>
      </c>
      <c r="G25" s="43">
        <f t="shared" si="1"/>
        <v>0</v>
      </c>
      <c r="H25" s="43">
        <f t="shared" si="2"/>
        <v>0</v>
      </c>
      <c r="I25" s="50"/>
      <c r="J25" s="50"/>
      <c r="K25" s="43">
        <f t="shared" si="3"/>
        <v>0</v>
      </c>
    </row>
    <row r="26" spans="1:11" ht="19.2" x14ac:dyDescent="0.4">
      <c r="B26" s="45"/>
      <c r="C26" s="54"/>
      <c r="D26" s="52"/>
      <c r="E26" s="53"/>
      <c r="F26" s="85">
        <f t="shared" si="0"/>
        <v>26.7</v>
      </c>
      <c r="G26" s="43">
        <f t="shared" si="1"/>
        <v>0</v>
      </c>
      <c r="H26" s="43">
        <f t="shared" si="2"/>
        <v>0</v>
      </c>
      <c r="I26" s="50"/>
      <c r="J26" s="50"/>
      <c r="K26" s="43">
        <f t="shared" si="3"/>
        <v>0</v>
      </c>
    </row>
    <row r="27" spans="1:11" ht="19.2" x14ac:dyDescent="0.4">
      <c r="B27" s="45"/>
      <c r="C27" s="54"/>
      <c r="D27" s="52"/>
      <c r="E27" s="53"/>
      <c r="F27" s="85">
        <f t="shared" si="0"/>
        <v>26.7</v>
      </c>
      <c r="G27" s="43">
        <f t="shared" si="1"/>
        <v>0</v>
      </c>
      <c r="H27" s="43">
        <f t="shared" si="2"/>
        <v>0</v>
      </c>
      <c r="I27" s="50"/>
      <c r="J27" s="50"/>
      <c r="K27" s="43">
        <f t="shared" si="3"/>
        <v>0</v>
      </c>
    </row>
    <row r="28" spans="1:11" ht="19.2" x14ac:dyDescent="0.4">
      <c r="B28" s="45"/>
      <c r="C28" s="54"/>
      <c r="D28" s="52"/>
      <c r="E28" s="53"/>
      <c r="F28" s="85">
        <f>$F$19</f>
        <v>26.7</v>
      </c>
      <c r="G28" s="43">
        <f t="shared" si="1"/>
        <v>0</v>
      </c>
      <c r="H28" s="43">
        <f t="shared" si="2"/>
        <v>0</v>
      </c>
      <c r="I28" s="50"/>
      <c r="J28" s="50"/>
      <c r="K28" s="43">
        <f t="shared" si="3"/>
        <v>0</v>
      </c>
    </row>
    <row r="29" spans="1:11" ht="19.2" x14ac:dyDescent="0.4">
      <c r="B29" s="45"/>
      <c r="C29" s="54"/>
      <c r="D29" s="52"/>
      <c r="E29" s="53"/>
      <c r="F29" s="85">
        <f t="shared" si="0"/>
        <v>26.7</v>
      </c>
      <c r="G29" s="43">
        <f t="shared" si="1"/>
        <v>0</v>
      </c>
      <c r="H29" s="43">
        <f t="shared" si="2"/>
        <v>0</v>
      </c>
      <c r="I29" s="50"/>
      <c r="J29" s="50"/>
      <c r="K29" s="43">
        <f t="shared" si="3"/>
        <v>0</v>
      </c>
    </row>
    <row r="30" spans="1:11" ht="19.2" x14ac:dyDescent="0.4">
      <c r="B30" s="45"/>
      <c r="C30" s="54"/>
      <c r="D30" s="52"/>
      <c r="E30" s="53"/>
      <c r="F30" s="85">
        <f t="shared" si="0"/>
        <v>26.7</v>
      </c>
      <c r="G30" s="43">
        <f t="shared" si="1"/>
        <v>0</v>
      </c>
      <c r="H30" s="43">
        <f t="shared" si="2"/>
        <v>0</v>
      </c>
      <c r="I30" s="50"/>
      <c r="J30" s="50"/>
      <c r="K30" s="43">
        <f t="shared" si="3"/>
        <v>0</v>
      </c>
    </row>
    <row r="31" spans="1:11" ht="19.2" x14ac:dyDescent="0.4">
      <c r="B31" s="45"/>
      <c r="C31" s="54"/>
      <c r="D31" s="52"/>
      <c r="E31" s="53"/>
      <c r="F31" s="85">
        <f t="shared" si="0"/>
        <v>26.7</v>
      </c>
      <c r="G31" s="43">
        <f t="shared" si="1"/>
        <v>0</v>
      </c>
      <c r="H31" s="43">
        <f t="shared" si="2"/>
        <v>0</v>
      </c>
      <c r="I31" s="50"/>
      <c r="J31" s="50"/>
      <c r="K31" s="43">
        <f t="shared" si="3"/>
        <v>0</v>
      </c>
    </row>
    <row r="32" spans="1:11" ht="19.2" x14ac:dyDescent="0.4">
      <c r="B32" s="45"/>
      <c r="C32" s="54"/>
      <c r="D32" s="52"/>
      <c r="E32" s="53"/>
      <c r="F32" s="85">
        <f t="shared" si="0"/>
        <v>26.7</v>
      </c>
      <c r="G32" s="43">
        <f t="shared" si="1"/>
        <v>0</v>
      </c>
      <c r="H32" s="43">
        <f t="shared" si="2"/>
        <v>0</v>
      </c>
      <c r="I32" s="50"/>
      <c r="J32" s="50"/>
      <c r="K32" s="43">
        <f t="shared" si="3"/>
        <v>0</v>
      </c>
    </row>
    <row r="33" spans="1:11" ht="19.2" x14ac:dyDescent="0.4">
      <c r="B33" s="45"/>
      <c r="C33" s="54"/>
      <c r="D33" s="52"/>
      <c r="E33" s="53"/>
      <c r="F33" s="85">
        <f t="shared" si="0"/>
        <v>26.7</v>
      </c>
      <c r="G33" s="43">
        <f t="shared" si="1"/>
        <v>0</v>
      </c>
      <c r="H33" s="43">
        <f t="shared" si="2"/>
        <v>0</v>
      </c>
      <c r="I33" s="50"/>
      <c r="J33" s="50"/>
      <c r="K33" s="43">
        <f t="shared" si="3"/>
        <v>0</v>
      </c>
    </row>
    <row r="34" spans="1:11" ht="19.2" x14ac:dyDescent="0.4">
      <c r="B34" s="45"/>
      <c r="C34" s="54"/>
      <c r="D34" s="52"/>
      <c r="E34" s="53"/>
      <c r="F34" s="85">
        <f t="shared" si="0"/>
        <v>26.7</v>
      </c>
      <c r="G34" s="43">
        <f t="shared" si="1"/>
        <v>0</v>
      </c>
      <c r="H34" s="43">
        <f t="shared" si="2"/>
        <v>0</v>
      </c>
      <c r="I34" s="50"/>
      <c r="J34" s="50"/>
      <c r="K34" s="43">
        <f t="shared" si="3"/>
        <v>0</v>
      </c>
    </row>
    <row r="35" spans="1:11" ht="19.2" x14ac:dyDescent="0.4">
      <c r="B35" s="45"/>
      <c r="C35" s="54"/>
      <c r="D35" s="52"/>
      <c r="E35" s="53"/>
      <c r="F35" s="85">
        <f t="shared" si="0"/>
        <v>26.7</v>
      </c>
      <c r="G35" s="43">
        <f t="shared" si="1"/>
        <v>0</v>
      </c>
      <c r="H35" s="43">
        <f t="shared" si="2"/>
        <v>0</v>
      </c>
      <c r="I35" s="50"/>
      <c r="J35" s="50"/>
      <c r="K35" s="43">
        <f t="shared" si="3"/>
        <v>0</v>
      </c>
    </row>
    <row r="36" spans="1:11" ht="19.2" x14ac:dyDescent="0.4">
      <c r="B36" s="45"/>
      <c r="C36" s="54"/>
      <c r="D36" s="52"/>
      <c r="E36" s="53"/>
      <c r="F36" s="85">
        <f t="shared" si="0"/>
        <v>26.7</v>
      </c>
      <c r="G36" s="43">
        <f t="shared" si="1"/>
        <v>0</v>
      </c>
      <c r="H36" s="43">
        <f t="shared" si="2"/>
        <v>0</v>
      </c>
      <c r="I36" s="50"/>
      <c r="J36" s="50"/>
      <c r="K36" s="43">
        <f t="shared" si="3"/>
        <v>0</v>
      </c>
    </row>
    <row r="37" spans="1:11" ht="19.2" x14ac:dyDescent="0.4">
      <c r="B37" s="45"/>
      <c r="C37" s="54"/>
      <c r="D37" s="52"/>
      <c r="E37" s="53"/>
      <c r="F37" s="85">
        <f t="shared" si="0"/>
        <v>26.7</v>
      </c>
      <c r="G37" s="43">
        <f t="shared" si="1"/>
        <v>0</v>
      </c>
      <c r="H37" s="43">
        <f t="shared" si="2"/>
        <v>0</v>
      </c>
      <c r="I37" s="50"/>
      <c r="J37" s="50"/>
      <c r="K37" s="94"/>
    </row>
    <row r="38" spans="1:11" ht="19.2" x14ac:dyDescent="0.4">
      <c r="B38" s="45"/>
      <c r="C38" s="54"/>
      <c r="D38" s="52"/>
      <c r="E38" s="53"/>
      <c r="F38" s="85">
        <f t="shared" si="0"/>
        <v>26.7</v>
      </c>
      <c r="G38" s="43">
        <f t="shared" si="1"/>
        <v>0</v>
      </c>
      <c r="H38" s="43">
        <f t="shared" si="2"/>
        <v>0</v>
      </c>
      <c r="I38" s="50"/>
      <c r="J38" s="50"/>
      <c r="K38" s="94"/>
    </row>
    <row r="39" spans="1:11" ht="20.399999999999999" x14ac:dyDescent="0.4">
      <c r="B39" s="95"/>
      <c r="C39" s="95"/>
      <c r="D39" s="95" t="s">
        <v>17</v>
      </c>
      <c r="E39" s="96">
        <f>SUM(E20:E36)</f>
        <v>0</v>
      </c>
      <c r="F39" s="85"/>
      <c r="G39" s="42">
        <f>SUM(G20:G24)</f>
        <v>0</v>
      </c>
      <c r="H39" s="42">
        <f>SUM(H20:H36)</f>
        <v>0</v>
      </c>
      <c r="I39" s="97"/>
      <c r="J39" s="97"/>
      <c r="K39" s="42">
        <f>SUM(K20:K36)</f>
        <v>0</v>
      </c>
    </row>
    <row r="40" spans="1:11" ht="20.399999999999999" x14ac:dyDescent="0.4">
      <c r="B40" s="98"/>
      <c r="C40" s="98"/>
      <c r="D40" s="98"/>
      <c r="E40" s="99"/>
      <c r="F40" s="100"/>
      <c r="G40" s="101"/>
      <c r="H40" s="101"/>
      <c r="I40" s="102"/>
      <c r="J40" s="102"/>
      <c r="K40" s="103"/>
    </row>
    <row r="41" spans="1:11" ht="38.4" x14ac:dyDescent="0.4">
      <c r="A41" s="1" t="s">
        <v>249</v>
      </c>
      <c r="B41" s="104"/>
      <c r="C41" s="105"/>
      <c r="D41" s="106"/>
      <c r="E41" s="107" t="s">
        <v>242</v>
      </c>
      <c r="F41" s="85" t="s">
        <v>72</v>
      </c>
      <c r="G41" s="85" t="s">
        <v>243</v>
      </c>
      <c r="H41" s="85"/>
      <c r="I41" s="85"/>
      <c r="J41" s="85"/>
      <c r="K41" s="108"/>
    </row>
    <row r="42" spans="1:11" ht="19.2" x14ac:dyDescent="0.4">
      <c r="B42" s="109"/>
      <c r="C42" s="109"/>
      <c r="D42" s="109"/>
      <c r="E42" s="110"/>
      <c r="F42" s="85" t="str">
        <f>H1</f>
        <v/>
      </c>
      <c r="G42" s="111">
        <v>57.52</v>
      </c>
      <c r="H42" s="111"/>
      <c r="I42" s="111"/>
      <c r="J42" s="111"/>
      <c r="K42" s="201" t="str">
        <f>IF($H$1="","",$F$42*$G$42)</f>
        <v/>
      </c>
    </row>
    <row r="43" spans="1:11" ht="19.2" x14ac:dyDescent="0.4">
      <c r="B43" s="109"/>
      <c r="C43" s="109"/>
      <c r="D43" s="109"/>
      <c r="E43" s="110"/>
      <c r="F43" s="85" t="s">
        <v>244</v>
      </c>
      <c r="G43" s="112" t="str">
        <f>IF($H$1="","",$F$42*$G$42)</f>
        <v/>
      </c>
      <c r="H43" s="111"/>
      <c r="I43" s="111"/>
      <c r="J43" s="111"/>
      <c r="K43" s="202"/>
    </row>
    <row r="44" spans="1:11" ht="38.4" x14ac:dyDescent="0.4">
      <c r="A44" s="1" t="s">
        <v>250</v>
      </c>
      <c r="B44" s="104"/>
      <c r="C44" s="105"/>
      <c r="D44" s="106"/>
      <c r="E44" s="107" t="s">
        <v>245</v>
      </c>
      <c r="F44" s="85" t="s">
        <v>72</v>
      </c>
      <c r="G44" s="85" t="s">
        <v>243</v>
      </c>
      <c r="H44" s="85"/>
      <c r="I44" s="85"/>
      <c r="J44" s="85"/>
      <c r="K44" s="113"/>
    </row>
    <row r="45" spans="1:11" ht="19.2" x14ac:dyDescent="0.4">
      <c r="B45" s="109"/>
      <c r="C45" s="109"/>
      <c r="D45" s="109"/>
      <c r="E45" s="110"/>
      <c r="F45" s="85" t="str">
        <f>H1</f>
        <v/>
      </c>
      <c r="G45" s="111">
        <v>57.52</v>
      </c>
      <c r="H45" s="111"/>
      <c r="I45" s="111"/>
      <c r="J45" s="111"/>
      <c r="K45" s="203" t="str">
        <f>IF($H$1="","",$F$45*$G$45)</f>
        <v/>
      </c>
    </row>
    <row r="46" spans="1:11" ht="19.2" x14ac:dyDescent="0.4">
      <c r="B46" s="109"/>
      <c r="C46" s="109"/>
      <c r="D46" s="109"/>
      <c r="E46" s="114"/>
      <c r="F46" s="115" t="s">
        <v>244</v>
      </c>
      <c r="G46" s="112" t="str">
        <f>IF($H$1="","",$F$45*$G$45)</f>
        <v/>
      </c>
      <c r="H46" s="116"/>
      <c r="I46" s="116"/>
      <c r="J46" s="116"/>
      <c r="K46" s="204"/>
    </row>
    <row r="47" spans="1:11" ht="37.200000000000003" customHeight="1" x14ac:dyDescent="0.4">
      <c r="A47" s="117"/>
      <c r="B47" s="109"/>
      <c r="C47" s="109"/>
      <c r="D47" s="109"/>
      <c r="E47" s="205" t="s">
        <v>246</v>
      </c>
      <c r="F47" s="206"/>
      <c r="G47" s="206"/>
      <c r="H47" s="206"/>
      <c r="I47" s="206"/>
      <c r="J47" s="207"/>
      <c r="K47" s="49">
        <v>0</v>
      </c>
    </row>
    <row r="48" spans="1:11" x14ac:dyDescent="0.4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</row>
    <row r="49" spans="1:11" x14ac:dyDescent="0.4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</row>
    <row r="50" spans="1:11" x14ac:dyDescent="0.4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</row>
    <row r="51" spans="1:11" ht="17.399999999999999" thickBot="1" x14ac:dyDescent="0.45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</row>
    <row r="52" spans="1:11" ht="30" thickBot="1" x14ac:dyDescent="0.45">
      <c r="A52" s="80" t="s">
        <v>254</v>
      </c>
      <c r="B52" s="80" t="s">
        <v>251</v>
      </c>
      <c r="C52" s="118"/>
      <c r="D52" s="119"/>
      <c r="E52" s="119"/>
      <c r="F52" s="119"/>
      <c r="G52" s="119"/>
      <c r="H52" s="119"/>
      <c r="I52" s="120"/>
      <c r="J52" s="120"/>
      <c r="K52" s="81">
        <f>SUM(K54:K71)</f>
        <v>0</v>
      </c>
    </row>
    <row r="53" spans="1:11" ht="38.4" customHeight="1" x14ac:dyDescent="0.4">
      <c r="A53" s="117"/>
      <c r="B53" s="158" t="s">
        <v>252</v>
      </c>
      <c r="C53" s="159"/>
      <c r="D53" s="164" t="s">
        <v>253</v>
      </c>
      <c r="E53" s="165"/>
      <c r="F53" s="121"/>
      <c r="G53" s="121"/>
      <c r="H53" s="121"/>
      <c r="I53" s="122"/>
      <c r="J53" s="123"/>
      <c r="K53" s="124"/>
    </row>
    <row r="54" spans="1:11" ht="20.399999999999999" x14ac:dyDescent="0.4">
      <c r="A54" s="117"/>
      <c r="B54" s="156"/>
      <c r="C54" s="157"/>
      <c r="D54" s="160"/>
      <c r="E54" s="161"/>
      <c r="F54" s="109"/>
      <c r="G54" s="109"/>
      <c r="H54" s="109"/>
      <c r="I54" s="125"/>
      <c r="J54" s="123"/>
      <c r="K54" s="144">
        <f>D54*12</f>
        <v>0</v>
      </c>
    </row>
    <row r="55" spans="1:11" ht="20.399999999999999" x14ac:dyDescent="0.4">
      <c r="A55" s="117"/>
      <c r="B55" s="156"/>
      <c r="C55" s="157"/>
      <c r="D55" s="160"/>
      <c r="E55" s="161"/>
      <c r="F55" s="109"/>
      <c r="G55" s="109"/>
      <c r="H55" s="109"/>
      <c r="I55" s="125"/>
      <c r="J55" s="123"/>
      <c r="K55" s="144"/>
    </row>
    <row r="56" spans="1:11" ht="20.399999999999999" x14ac:dyDescent="0.4">
      <c r="A56" s="117"/>
      <c r="B56" s="156"/>
      <c r="C56" s="157"/>
      <c r="D56" s="160"/>
      <c r="E56" s="161"/>
      <c r="F56" s="109"/>
      <c r="G56" s="109"/>
      <c r="H56" s="109"/>
      <c r="I56" s="123"/>
      <c r="J56" s="123"/>
      <c r="K56" s="144"/>
    </row>
    <row r="57" spans="1:11" ht="20.399999999999999" x14ac:dyDescent="0.4">
      <c r="A57" s="117"/>
      <c r="B57" s="162"/>
      <c r="C57" s="163"/>
      <c r="D57" s="154"/>
      <c r="E57" s="155"/>
      <c r="F57" s="117"/>
      <c r="G57" s="117"/>
      <c r="H57" s="117"/>
      <c r="I57" s="117"/>
      <c r="J57" s="117"/>
      <c r="K57" s="144"/>
    </row>
    <row r="58" spans="1:11" ht="20.399999999999999" x14ac:dyDescent="0.4">
      <c r="A58" s="117"/>
      <c r="B58" s="162"/>
      <c r="C58" s="163"/>
      <c r="D58" s="154"/>
      <c r="E58" s="155"/>
      <c r="F58" s="117"/>
      <c r="G58" s="117"/>
      <c r="H58" s="117"/>
      <c r="I58" s="117"/>
      <c r="J58" s="117"/>
      <c r="K58" s="144"/>
    </row>
    <row r="59" spans="1:11" ht="20.399999999999999" x14ac:dyDescent="0.4">
      <c r="A59" s="117"/>
      <c r="B59" s="162"/>
      <c r="C59" s="163"/>
      <c r="D59" s="154"/>
      <c r="E59" s="155"/>
      <c r="F59" s="117"/>
      <c r="G59" s="117"/>
      <c r="H59" s="117"/>
      <c r="I59" s="117"/>
      <c r="J59" s="117"/>
      <c r="K59" s="144"/>
    </row>
    <row r="60" spans="1:11" ht="20.399999999999999" x14ac:dyDescent="0.4">
      <c r="A60" s="117"/>
      <c r="B60" s="162"/>
      <c r="C60" s="163"/>
      <c r="D60" s="154"/>
      <c r="E60" s="155"/>
      <c r="F60" s="117"/>
      <c r="G60" s="117"/>
      <c r="H60" s="117"/>
      <c r="I60" s="117"/>
      <c r="J60" s="117"/>
      <c r="K60" s="144"/>
    </row>
    <row r="61" spans="1:11" ht="20.399999999999999" x14ac:dyDescent="0.4">
      <c r="A61" s="117"/>
      <c r="B61" s="162"/>
      <c r="C61" s="163"/>
      <c r="D61" s="154"/>
      <c r="E61" s="155"/>
      <c r="F61" s="117"/>
      <c r="G61" s="117"/>
      <c r="H61" s="117"/>
      <c r="I61" s="117"/>
      <c r="J61" s="117"/>
      <c r="K61" s="144"/>
    </row>
    <row r="62" spans="1:11" ht="20.399999999999999" x14ac:dyDescent="0.4">
      <c r="A62" s="117"/>
      <c r="B62" s="162"/>
      <c r="C62" s="163"/>
      <c r="D62" s="154"/>
      <c r="E62" s="155"/>
      <c r="F62" s="117"/>
      <c r="G62" s="117"/>
      <c r="H62" s="117"/>
      <c r="I62" s="117"/>
      <c r="J62" s="117"/>
      <c r="K62" s="144"/>
    </row>
    <row r="63" spans="1:11" ht="20.399999999999999" x14ac:dyDescent="0.4">
      <c r="A63" s="117"/>
      <c r="B63" s="162"/>
      <c r="C63" s="163"/>
      <c r="D63" s="154"/>
      <c r="E63" s="155"/>
      <c r="F63" s="117"/>
      <c r="G63" s="117"/>
      <c r="H63" s="117"/>
      <c r="I63" s="117"/>
      <c r="J63" s="117"/>
      <c r="K63" s="144"/>
    </row>
    <row r="64" spans="1:11" ht="20.399999999999999" x14ac:dyDescent="0.4">
      <c r="A64" s="117"/>
      <c r="B64" s="162"/>
      <c r="C64" s="163"/>
      <c r="D64" s="154"/>
      <c r="E64" s="155"/>
      <c r="F64" s="117"/>
      <c r="G64" s="117"/>
      <c r="H64" s="117"/>
      <c r="I64" s="117"/>
      <c r="J64" s="117"/>
      <c r="K64" s="144"/>
    </row>
    <row r="65" spans="1:11" ht="20.399999999999999" x14ac:dyDescent="0.4">
      <c r="A65" s="117"/>
      <c r="B65" s="162"/>
      <c r="C65" s="163"/>
      <c r="D65" s="154"/>
      <c r="E65" s="155"/>
      <c r="F65" s="117"/>
      <c r="G65" s="117"/>
      <c r="H65" s="117"/>
      <c r="I65" s="117"/>
      <c r="J65" s="117"/>
      <c r="K65" s="144"/>
    </row>
    <row r="66" spans="1:11" ht="20.399999999999999" x14ac:dyDescent="0.4">
      <c r="A66" s="117"/>
      <c r="B66" s="162"/>
      <c r="C66" s="163"/>
      <c r="D66" s="154"/>
      <c r="E66" s="155"/>
      <c r="F66" s="117"/>
      <c r="G66" s="117"/>
      <c r="H66" s="117"/>
      <c r="I66" s="117"/>
      <c r="J66" s="117"/>
      <c r="K66" s="144"/>
    </row>
    <row r="67" spans="1:11" ht="20.399999999999999" x14ac:dyDescent="0.4">
      <c r="A67" s="117"/>
      <c r="B67" s="162"/>
      <c r="C67" s="163"/>
      <c r="D67" s="154"/>
      <c r="E67" s="155"/>
      <c r="F67" s="117"/>
      <c r="G67" s="117"/>
      <c r="H67" s="117"/>
      <c r="I67" s="117"/>
      <c r="J67" s="117"/>
      <c r="K67" s="144"/>
    </row>
    <row r="68" spans="1:11" ht="20.399999999999999" x14ac:dyDescent="0.4">
      <c r="A68" s="117"/>
      <c r="B68" s="162"/>
      <c r="C68" s="163"/>
      <c r="D68" s="154"/>
      <c r="E68" s="155"/>
      <c r="F68" s="117"/>
      <c r="G68" s="117"/>
      <c r="H68" s="117"/>
      <c r="I68" s="117"/>
      <c r="J68" s="117"/>
      <c r="K68" s="144"/>
    </row>
    <row r="69" spans="1:11" ht="20.399999999999999" x14ac:dyDescent="0.4">
      <c r="A69" s="117"/>
      <c r="B69" s="162"/>
      <c r="C69" s="163"/>
      <c r="D69" s="154"/>
      <c r="E69" s="155"/>
      <c r="F69" s="117"/>
      <c r="G69" s="117"/>
      <c r="H69" s="117"/>
      <c r="I69" s="117"/>
      <c r="J69" s="117"/>
      <c r="K69" s="144"/>
    </row>
    <row r="70" spans="1:11" ht="20.399999999999999" x14ac:dyDescent="0.4">
      <c r="A70" s="117"/>
      <c r="B70" s="162"/>
      <c r="C70" s="163"/>
      <c r="D70" s="154"/>
      <c r="E70" s="155"/>
      <c r="F70" s="117"/>
      <c r="G70" s="117"/>
      <c r="H70" s="117"/>
      <c r="I70" s="117"/>
      <c r="J70" s="117"/>
      <c r="K70" s="144"/>
    </row>
    <row r="71" spans="1:11" ht="20.399999999999999" x14ac:dyDescent="0.4">
      <c r="A71" s="117"/>
      <c r="B71" s="162"/>
      <c r="C71" s="163"/>
      <c r="D71" s="154"/>
      <c r="E71" s="155"/>
      <c r="F71" s="117"/>
      <c r="G71" s="117"/>
      <c r="H71" s="117"/>
      <c r="I71" s="117"/>
      <c r="J71" s="117"/>
      <c r="K71" s="144"/>
    </row>
    <row r="72" spans="1:11" x14ac:dyDescent="0.4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</row>
    <row r="73" spans="1:11" x14ac:dyDescent="0.4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</row>
    <row r="74" spans="1:11" x14ac:dyDescent="0.4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</row>
    <row r="75" spans="1:11" ht="17.399999999999999" thickBot="1" x14ac:dyDescent="0.45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</row>
    <row r="76" spans="1:11" ht="30" thickBot="1" x14ac:dyDescent="0.45">
      <c r="A76" s="80" t="s">
        <v>255</v>
      </c>
      <c r="B76" s="80" t="s">
        <v>256</v>
      </c>
      <c r="C76" s="118"/>
      <c r="D76" s="119"/>
      <c r="E76" s="119"/>
      <c r="F76" s="119"/>
      <c r="G76" s="119"/>
      <c r="H76" s="119"/>
      <c r="I76" s="120"/>
      <c r="J76" s="120"/>
      <c r="K76" s="81">
        <f>K78+K80</f>
        <v>0</v>
      </c>
    </row>
    <row r="77" spans="1:11" ht="19.2" x14ac:dyDescent="0.4">
      <c r="A77" s="104" t="s">
        <v>271</v>
      </c>
      <c r="B77" s="105" t="s">
        <v>257</v>
      </c>
      <c r="C77" s="105"/>
      <c r="D77" s="105"/>
      <c r="E77" s="105"/>
      <c r="F77" s="105"/>
      <c r="G77" s="105"/>
      <c r="H77" s="105"/>
      <c r="I77" s="105"/>
      <c r="J77" s="105"/>
      <c r="K77" s="106"/>
    </row>
    <row r="78" spans="1:11" ht="20.399999999999999" x14ac:dyDescent="0.4">
      <c r="A78" s="126" t="s">
        <v>272</v>
      </c>
      <c r="B78" s="127" t="s">
        <v>258</v>
      </c>
      <c r="C78" s="127"/>
      <c r="D78" s="127"/>
      <c r="E78" s="127"/>
      <c r="F78" s="127"/>
      <c r="G78" s="127"/>
      <c r="H78" s="127"/>
      <c r="I78" s="127"/>
      <c r="J78" s="128"/>
      <c r="K78" s="129">
        <f>G39*1%</f>
        <v>0</v>
      </c>
    </row>
    <row r="79" spans="1:11" ht="20.399999999999999" x14ac:dyDescent="0.4">
      <c r="A79" s="126" t="s">
        <v>273</v>
      </c>
      <c r="B79" s="127" t="s">
        <v>259</v>
      </c>
      <c r="C79" s="127"/>
      <c r="D79" s="127"/>
      <c r="E79" s="127"/>
      <c r="F79" s="127"/>
      <c r="G79" s="127"/>
      <c r="H79" s="127"/>
      <c r="I79" s="127"/>
      <c r="J79" s="128"/>
      <c r="K79" s="129"/>
    </row>
    <row r="80" spans="1:11" ht="20.399999999999999" x14ac:dyDescent="0.4">
      <c r="A80" s="130"/>
      <c r="B80" s="131" t="s">
        <v>260</v>
      </c>
      <c r="C80" s="131"/>
      <c r="D80" s="131"/>
      <c r="E80" s="131"/>
      <c r="F80" s="131"/>
      <c r="G80" s="131"/>
      <c r="H80" s="131"/>
      <c r="I80" s="131"/>
      <c r="J80" s="132"/>
      <c r="K80" s="133">
        <f>H39*0.5%</f>
        <v>0</v>
      </c>
    </row>
    <row r="81" spans="1:13" ht="20.399999999999999" x14ac:dyDescent="0.4">
      <c r="A81" s="130" t="s">
        <v>274</v>
      </c>
      <c r="B81" s="131" t="s">
        <v>261</v>
      </c>
      <c r="C81" s="131"/>
      <c r="D81" s="131"/>
      <c r="E81" s="131"/>
      <c r="F81" s="131"/>
      <c r="G81" s="131"/>
      <c r="H81" s="131"/>
      <c r="I81" s="131"/>
      <c r="J81" s="134"/>
      <c r="K81" s="133"/>
    </row>
    <row r="82" spans="1:13" ht="20.399999999999999" x14ac:dyDescent="0.4">
      <c r="A82" s="109"/>
      <c r="B82" s="109"/>
      <c r="C82" s="109"/>
      <c r="D82" s="109"/>
      <c r="E82" s="109"/>
      <c r="F82" s="109"/>
      <c r="G82" s="109"/>
      <c r="H82" s="109"/>
      <c r="I82" s="109"/>
      <c r="J82" s="123"/>
      <c r="K82" s="123"/>
    </row>
    <row r="83" spans="1:13" ht="17.399999999999999" thickBot="1" x14ac:dyDescent="0.45">
      <c r="A83" s="135"/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6"/>
      <c r="M83" s="136"/>
    </row>
    <row r="84" spans="1:13" ht="30" thickBot="1" x14ac:dyDescent="0.45">
      <c r="A84" s="80" t="s">
        <v>262</v>
      </c>
      <c r="B84" s="80" t="s">
        <v>263</v>
      </c>
      <c r="C84" s="118"/>
      <c r="D84" s="119"/>
      <c r="E84" s="119"/>
      <c r="F84" s="119"/>
      <c r="G84" s="119"/>
      <c r="H84" s="119"/>
      <c r="I84" s="120"/>
      <c r="J84" s="120"/>
      <c r="K84" s="81">
        <f>H94+((-1)*J94)</f>
        <v>0</v>
      </c>
    </row>
    <row r="85" spans="1:13" ht="38.4" x14ac:dyDescent="0.4">
      <c r="A85" s="137"/>
      <c r="B85" s="138" t="s">
        <v>264</v>
      </c>
      <c r="C85" s="138" t="s">
        <v>270</v>
      </c>
      <c r="D85" s="139" t="s">
        <v>265</v>
      </c>
      <c r="E85" s="140" t="s">
        <v>266</v>
      </c>
      <c r="F85" s="183" t="s">
        <v>267</v>
      </c>
      <c r="G85" s="184"/>
      <c r="H85" s="194" t="s">
        <v>268</v>
      </c>
      <c r="I85" s="195"/>
      <c r="J85" s="141" t="s">
        <v>269</v>
      </c>
      <c r="K85" s="187"/>
    </row>
    <row r="86" spans="1:13" ht="19.2" x14ac:dyDescent="0.4">
      <c r="A86" s="110"/>
      <c r="B86" s="45"/>
      <c r="C86" s="46">
        <v>0</v>
      </c>
      <c r="D86" s="47">
        <v>0</v>
      </c>
      <c r="E86" s="48">
        <v>0</v>
      </c>
      <c r="F86" s="185">
        <v>0</v>
      </c>
      <c r="G86" s="186"/>
      <c r="H86" s="181">
        <f>D86*E86</f>
        <v>0</v>
      </c>
      <c r="I86" s="182"/>
      <c r="J86" s="189"/>
      <c r="K86" s="188"/>
    </row>
    <row r="87" spans="1:13" ht="19.2" x14ac:dyDescent="0.4">
      <c r="A87" s="110"/>
      <c r="B87" s="45"/>
      <c r="C87" s="46"/>
      <c r="D87" s="47">
        <v>0</v>
      </c>
      <c r="E87" s="48">
        <v>0</v>
      </c>
      <c r="F87" s="185"/>
      <c r="G87" s="186"/>
      <c r="H87" s="181">
        <f t="shared" ref="H87:H93" si="4">D87*E87</f>
        <v>0</v>
      </c>
      <c r="I87" s="182"/>
      <c r="J87" s="190"/>
      <c r="K87" s="188"/>
    </row>
    <row r="88" spans="1:13" ht="19.2" x14ac:dyDescent="0.4">
      <c r="A88" s="110"/>
      <c r="B88" s="45"/>
      <c r="C88" s="46"/>
      <c r="D88" s="47">
        <v>0</v>
      </c>
      <c r="E88" s="48">
        <v>0</v>
      </c>
      <c r="F88" s="66"/>
      <c r="G88" s="67"/>
      <c r="H88" s="181">
        <f>D88*E88</f>
        <v>0</v>
      </c>
      <c r="I88" s="182"/>
      <c r="J88" s="190"/>
      <c r="K88" s="188"/>
    </row>
    <row r="89" spans="1:13" ht="19.2" x14ac:dyDescent="0.4">
      <c r="A89" s="110"/>
      <c r="B89" s="45"/>
      <c r="C89" s="46"/>
      <c r="D89" s="47">
        <v>0</v>
      </c>
      <c r="E89" s="48">
        <v>0</v>
      </c>
      <c r="F89" s="66"/>
      <c r="G89" s="67"/>
      <c r="H89" s="181">
        <f>D89*E89</f>
        <v>0</v>
      </c>
      <c r="I89" s="182"/>
      <c r="J89" s="190"/>
      <c r="K89" s="188"/>
    </row>
    <row r="90" spans="1:13" ht="19.2" x14ac:dyDescent="0.4">
      <c r="A90" s="110"/>
      <c r="B90" s="45"/>
      <c r="C90" s="46"/>
      <c r="D90" s="47">
        <v>0</v>
      </c>
      <c r="E90" s="48">
        <v>0</v>
      </c>
      <c r="F90" s="66"/>
      <c r="G90" s="67"/>
      <c r="H90" s="181">
        <f t="shared" si="4"/>
        <v>0</v>
      </c>
      <c r="I90" s="182"/>
      <c r="J90" s="190"/>
      <c r="K90" s="188"/>
    </row>
    <row r="91" spans="1:13" ht="19.2" x14ac:dyDescent="0.4">
      <c r="A91" s="110"/>
      <c r="B91" s="45"/>
      <c r="C91" s="46"/>
      <c r="D91" s="47">
        <v>0</v>
      </c>
      <c r="E91" s="48">
        <v>0</v>
      </c>
      <c r="F91" s="66"/>
      <c r="G91" s="67"/>
      <c r="H91" s="181">
        <f t="shared" si="4"/>
        <v>0</v>
      </c>
      <c r="I91" s="182"/>
      <c r="J91" s="190"/>
      <c r="K91" s="188"/>
    </row>
    <row r="92" spans="1:13" ht="19.2" x14ac:dyDescent="0.4">
      <c r="A92" s="110"/>
      <c r="B92" s="45"/>
      <c r="C92" s="46"/>
      <c r="D92" s="47">
        <v>0</v>
      </c>
      <c r="E92" s="48">
        <v>0</v>
      </c>
      <c r="F92" s="185"/>
      <c r="G92" s="186"/>
      <c r="H92" s="181">
        <f t="shared" si="4"/>
        <v>0</v>
      </c>
      <c r="I92" s="182"/>
      <c r="J92" s="190"/>
      <c r="K92" s="188"/>
    </row>
    <row r="93" spans="1:13" ht="19.2" x14ac:dyDescent="0.4">
      <c r="A93" s="110"/>
      <c r="B93" s="45"/>
      <c r="C93" s="46"/>
      <c r="D93" s="47">
        <v>0</v>
      </c>
      <c r="E93" s="48">
        <v>0</v>
      </c>
      <c r="F93" s="185"/>
      <c r="G93" s="186"/>
      <c r="H93" s="181">
        <f t="shared" si="4"/>
        <v>0</v>
      </c>
      <c r="I93" s="182"/>
      <c r="J93" s="191"/>
      <c r="K93" s="188"/>
    </row>
    <row r="94" spans="1:13" ht="19.2" x14ac:dyDescent="0.4">
      <c r="A94" s="110"/>
      <c r="B94" s="110"/>
      <c r="C94" s="142">
        <f>SUM(C86:C93)</f>
        <v>0</v>
      </c>
      <c r="D94" s="143">
        <f>SUM(D86:D93)</f>
        <v>0</v>
      </c>
      <c r="E94" s="110"/>
      <c r="F94" s="192">
        <f>SUM(F86:G93)</f>
        <v>0</v>
      </c>
      <c r="G94" s="193"/>
      <c r="H94" s="181">
        <f>SUM(H85:I93)</f>
        <v>0</v>
      </c>
      <c r="I94" s="182"/>
      <c r="J94" s="44">
        <f>IF((Summeabschreibungen-SummeTilgung)&gt;0,0,Summeabschreibungen-SummeTilgung)</f>
        <v>0</v>
      </c>
      <c r="K94" s="188"/>
    </row>
    <row r="95" spans="1:13" x14ac:dyDescent="0.4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</row>
    <row r="96" spans="1:13" ht="17.399999999999999" thickBot="1" x14ac:dyDescent="0.45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</row>
    <row r="97" spans="1:11" ht="25.2" thickBot="1" x14ac:dyDescent="0.45">
      <c r="A97" s="80" t="s">
        <v>292</v>
      </c>
      <c r="B97" s="80" t="s">
        <v>275</v>
      </c>
      <c r="C97" s="80"/>
      <c r="D97" s="80"/>
      <c r="E97" s="80"/>
      <c r="F97" s="80"/>
      <c r="G97" s="80"/>
      <c r="H97" s="80"/>
      <c r="I97" s="80"/>
      <c r="J97" s="80"/>
      <c r="K97" s="80"/>
    </row>
    <row r="98" spans="1:11" ht="17.399999999999999" thickBot="1" x14ac:dyDescent="0.45"/>
    <row r="99" spans="1:11" ht="23.4" thickBot="1" x14ac:dyDescent="0.45">
      <c r="A99" s="173" t="s">
        <v>276</v>
      </c>
      <c r="B99" s="174"/>
      <c r="C99" s="174"/>
      <c r="D99" s="174"/>
      <c r="E99" s="174"/>
      <c r="F99" s="174"/>
      <c r="G99" s="174"/>
      <c r="H99" s="174"/>
      <c r="I99" s="174"/>
      <c r="J99" s="179">
        <f>+K16+K52+K76+K84</f>
        <v>0</v>
      </c>
      <c r="K99" s="180"/>
    </row>
    <row r="100" spans="1:11" ht="23.4" thickBot="1" x14ac:dyDescent="0.45">
      <c r="A100" s="177" t="s">
        <v>277</v>
      </c>
      <c r="B100" s="178"/>
      <c r="C100" s="178"/>
      <c r="D100" s="178"/>
      <c r="E100" s="178"/>
      <c r="F100" s="178"/>
      <c r="G100" s="178"/>
      <c r="H100" s="178"/>
      <c r="I100" s="178"/>
      <c r="J100" s="166" t="str">
        <f>H1</f>
        <v/>
      </c>
      <c r="K100" s="167"/>
    </row>
    <row r="101" spans="1:11" ht="23.4" thickBot="1" x14ac:dyDescent="0.45">
      <c r="A101" s="177" t="s">
        <v>278</v>
      </c>
      <c r="B101" s="178"/>
      <c r="C101" s="178"/>
      <c r="D101" s="178"/>
      <c r="E101" s="178"/>
      <c r="F101" s="178"/>
      <c r="G101" s="178"/>
      <c r="H101" s="178"/>
      <c r="I101" s="178"/>
      <c r="J101" s="166">
        <v>240</v>
      </c>
      <c r="K101" s="167"/>
    </row>
    <row r="102" spans="1:11" ht="23.4" customHeight="1" thickBot="1" x14ac:dyDescent="0.45">
      <c r="A102" s="175" t="s">
        <v>279</v>
      </c>
      <c r="B102" s="176"/>
      <c r="C102" s="176"/>
      <c r="D102" s="176"/>
      <c r="E102" s="176"/>
      <c r="F102" s="176"/>
      <c r="G102" s="176"/>
      <c r="H102" s="176"/>
      <c r="I102" s="176"/>
      <c r="J102" s="168" t="str">
        <f>IF(J99=0,"",J99/J100/J101)</f>
        <v/>
      </c>
      <c r="K102" s="169"/>
    </row>
  </sheetData>
  <sheetProtection algorithmName="SHA-512" hashValue="fmemE16aOgAMS4SMswiArUM6f8a38YkUG/VEndpbP8BgOLj3RArU1los0w6sH1HFVj27BKHL/oeccmpssgWuNg==" saltValue="Viyd49PXZZrd/eIUugO4Gg==" spinCount="100000" sheet="1" objects="1" scenarios="1" formatCells="0" formatColumns="0" formatRows="0"/>
  <mergeCells count="70">
    <mergeCell ref="B17:E17"/>
    <mergeCell ref="D18:E18"/>
    <mergeCell ref="K42:K43"/>
    <mergeCell ref="K45:K46"/>
    <mergeCell ref="E47:J47"/>
    <mergeCell ref="B65:C65"/>
    <mergeCell ref="B64:C64"/>
    <mergeCell ref="B63:C63"/>
    <mergeCell ref="B62:C62"/>
    <mergeCell ref="H85:I85"/>
    <mergeCell ref="D70:E70"/>
    <mergeCell ref="D71:E71"/>
    <mergeCell ref="D65:E65"/>
    <mergeCell ref="D66:E66"/>
    <mergeCell ref="D67:E67"/>
    <mergeCell ref="D68:E68"/>
    <mergeCell ref="D69:E69"/>
    <mergeCell ref="F86:G86"/>
    <mergeCell ref="F87:G87"/>
    <mergeCell ref="J100:K100"/>
    <mergeCell ref="H89:I89"/>
    <mergeCell ref="H88:I88"/>
    <mergeCell ref="H87:I87"/>
    <mergeCell ref="H86:I86"/>
    <mergeCell ref="K85:K94"/>
    <mergeCell ref="J86:J93"/>
    <mergeCell ref="F94:G94"/>
    <mergeCell ref="H94:I94"/>
    <mergeCell ref="H93:I93"/>
    <mergeCell ref="H92:I92"/>
    <mergeCell ref="H91:I91"/>
    <mergeCell ref="F92:G92"/>
    <mergeCell ref="F93:G93"/>
    <mergeCell ref="J101:K101"/>
    <mergeCell ref="J102:K102"/>
    <mergeCell ref="F17:K17"/>
    <mergeCell ref="B71:C71"/>
    <mergeCell ref="B70:C70"/>
    <mergeCell ref="B69:C69"/>
    <mergeCell ref="B68:C68"/>
    <mergeCell ref="B67:C67"/>
    <mergeCell ref="B66:C66"/>
    <mergeCell ref="A99:I99"/>
    <mergeCell ref="A102:I102"/>
    <mergeCell ref="A101:I101"/>
    <mergeCell ref="A100:I100"/>
    <mergeCell ref="J99:K99"/>
    <mergeCell ref="H90:I90"/>
    <mergeCell ref="F85:G85"/>
    <mergeCell ref="B53:C53"/>
    <mergeCell ref="D63:E63"/>
    <mergeCell ref="D64:E64"/>
    <mergeCell ref="D54:E54"/>
    <mergeCell ref="D55:E55"/>
    <mergeCell ref="D56:E56"/>
    <mergeCell ref="D57:E57"/>
    <mergeCell ref="B61:C61"/>
    <mergeCell ref="B60:C60"/>
    <mergeCell ref="B58:C58"/>
    <mergeCell ref="B59:C59"/>
    <mergeCell ref="D53:E53"/>
    <mergeCell ref="D58:E58"/>
    <mergeCell ref="D59:E59"/>
    <mergeCell ref="B57:C57"/>
    <mergeCell ref="B56:C56"/>
    <mergeCell ref="D60:E60"/>
    <mergeCell ref="D61:E61"/>
    <mergeCell ref="D62:E62"/>
    <mergeCell ref="B55:C55"/>
    <mergeCell ref="B54:C54"/>
  </mergeCells>
  <pageMargins left="0.7" right="0.7" top="0.78740157499999996" bottom="0.78740157499999996" header="0.3" footer="0.3"/>
  <pageSetup paperSize="9" scale="42" orientation="landscape" r:id="rId1"/>
  <headerFooter>
    <oddFooter>&amp;LAnlage 2d
Antrag Investberechnung&amp;CBezirk Schwaben
SG2A&amp;RStand 01.01.2026
Seite &amp;P</oddFooter>
  </headerFooter>
  <rowBreaks count="1" manualBreakCount="1">
    <brk id="49" max="1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4"/>
  <sheetViews>
    <sheetView workbookViewId="0">
      <pane ySplit="2" topLeftCell="A3" activePane="bottomLeft" state="frozen"/>
      <selection activeCell="L28" sqref="L28"/>
      <selection pane="bottomLeft" activeCell="E7" sqref="E7"/>
    </sheetView>
  </sheetViews>
  <sheetFormatPr baseColWidth="10" defaultColWidth="11.19921875" defaultRowHeight="16.8" x14ac:dyDescent="0.4"/>
  <cols>
    <col min="1" max="1" width="11.19921875" style="3"/>
    <col min="2" max="2" width="20.59765625" style="3" bestFit="1" customWidth="1"/>
    <col min="3" max="4" width="11.19921875" style="3"/>
    <col min="5" max="5" width="16.3984375" style="3" customWidth="1"/>
    <col min="6" max="6" width="13.69921875" style="3" customWidth="1"/>
    <col min="7" max="16384" width="11.19921875" style="3"/>
  </cols>
  <sheetData>
    <row r="1" spans="1:22" x14ac:dyDescent="0.4">
      <c r="G1" s="208" t="s">
        <v>100</v>
      </c>
      <c r="H1" s="208"/>
      <c r="I1" s="208"/>
      <c r="J1" s="208"/>
      <c r="K1" s="208" t="s">
        <v>101</v>
      </c>
      <c r="L1" s="208"/>
      <c r="M1" s="208"/>
      <c r="N1" s="208"/>
    </row>
    <row r="2" spans="1:22" x14ac:dyDescent="0.4">
      <c r="A2" s="3" t="s">
        <v>111</v>
      </c>
      <c r="B2" s="3" t="s">
        <v>187</v>
      </c>
      <c r="C2" s="3" t="s">
        <v>118</v>
      </c>
      <c r="D2" s="3" t="s">
        <v>112</v>
      </c>
      <c r="F2" s="3" t="s">
        <v>71</v>
      </c>
      <c r="G2" s="3" t="s">
        <v>72</v>
      </c>
      <c r="H2" s="3" t="s">
        <v>97</v>
      </c>
      <c r="I2" s="3" t="s">
        <v>69</v>
      </c>
      <c r="J2" s="3" t="s">
        <v>70</v>
      </c>
      <c r="K2" s="3" t="s">
        <v>73</v>
      </c>
      <c r="L2" s="3" t="s">
        <v>102</v>
      </c>
      <c r="M2" s="3" t="s">
        <v>69</v>
      </c>
      <c r="N2" s="3" t="s">
        <v>103</v>
      </c>
      <c r="O2" s="3" t="s">
        <v>70</v>
      </c>
      <c r="P2" s="3" t="s">
        <v>109</v>
      </c>
      <c r="T2" s="3" t="s">
        <v>73</v>
      </c>
    </row>
    <row r="3" spans="1:22" x14ac:dyDescent="0.4">
      <c r="A3" s="3" t="s">
        <v>181</v>
      </c>
      <c r="B3" s="3" t="str">
        <f>Tabelle1!D2</f>
        <v>Münchener Str. 19</v>
      </c>
      <c r="C3" s="3">
        <f>Tabelle1!E2</f>
        <v>86551</v>
      </c>
      <c r="D3" s="3" t="str">
        <f>Tabelle1!F2</f>
        <v>Aichach</v>
      </c>
      <c r="E3" s="5" t="s">
        <v>79</v>
      </c>
      <c r="F3" s="3" t="s">
        <v>18</v>
      </c>
      <c r="G3" s="4">
        <v>15</v>
      </c>
      <c r="H3" s="8">
        <f>IF(G3&gt;15,G3*$V$6,$U$12)</f>
        <v>2.5</v>
      </c>
      <c r="I3" s="9">
        <f>H3*$V$7</f>
        <v>1.625</v>
      </c>
      <c r="J3" s="9">
        <f>H3*$V$8</f>
        <v>0.875</v>
      </c>
      <c r="K3" s="6">
        <f>IF(G3&gt;25,$T$3,$T$4)</f>
        <v>0.5</v>
      </c>
      <c r="L3" s="12">
        <v>0.38461538461538458</v>
      </c>
      <c r="M3" s="9">
        <f>H3*L3</f>
        <v>0.96153846153846145</v>
      </c>
      <c r="N3" s="9">
        <f>1-L3</f>
        <v>0.61538461538461542</v>
      </c>
      <c r="O3" s="9">
        <f>H3*N3</f>
        <v>1.5384615384615385</v>
      </c>
      <c r="P3" s="17">
        <v>39</v>
      </c>
      <c r="S3" s="3" t="s">
        <v>188</v>
      </c>
      <c r="T3" s="3">
        <v>0.6</v>
      </c>
    </row>
    <row r="4" spans="1:22" x14ac:dyDescent="0.4">
      <c r="A4" s="3" t="s">
        <v>308</v>
      </c>
      <c r="B4" s="3" t="str">
        <f>Tabelle1!D3</f>
        <v>Th.-Wiedemann-Str. 9</v>
      </c>
      <c r="C4" s="3">
        <f>Tabelle1!E3</f>
        <v>86161</v>
      </c>
      <c r="D4" s="3" t="str">
        <f>Tabelle1!F3</f>
        <v>Augsburg</v>
      </c>
      <c r="E4" s="5" t="s">
        <v>309</v>
      </c>
      <c r="F4" s="3" t="s">
        <v>310</v>
      </c>
      <c r="G4" s="4">
        <v>20</v>
      </c>
      <c r="H4" s="8">
        <f t="shared" ref="H4:H28" si="0">IF(G4&gt;15,G4*$V$6,$U$12)</f>
        <v>3.333333333333333</v>
      </c>
      <c r="I4" s="9">
        <f t="shared" ref="I4:I29" si="1">H4*$V$7</f>
        <v>2.1666666666666665</v>
      </c>
      <c r="J4" s="9">
        <f t="shared" ref="J4:J29" si="2">H4*$V$8</f>
        <v>1.1666666666666665</v>
      </c>
      <c r="K4" s="6">
        <f t="shared" ref="K4:K28" si="3">IF(G4&gt;25,$T$3,$T$4)</f>
        <v>0.5</v>
      </c>
      <c r="L4" s="12">
        <v>1</v>
      </c>
      <c r="M4" s="9">
        <f>H4*L4</f>
        <v>3.333333333333333</v>
      </c>
      <c r="N4" s="9">
        <f t="shared" ref="N4:N28" si="4">1-L4</f>
        <v>0</v>
      </c>
      <c r="O4" s="9">
        <f t="shared" ref="O4:O29" si="5">H4*N4</f>
        <v>0</v>
      </c>
      <c r="P4" s="17">
        <v>39</v>
      </c>
      <c r="Q4" s="5"/>
      <c r="R4" s="5"/>
      <c r="S4" s="5" t="s">
        <v>189</v>
      </c>
      <c r="T4" s="5">
        <v>0.5</v>
      </c>
    </row>
    <row r="5" spans="1:22" x14ac:dyDescent="0.4">
      <c r="A5" s="3" t="s">
        <v>182</v>
      </c>
      <c r="B5" s="3" t="str">
        <f>Tabelle1!D4</f>
        <v>Böheimstr. 6</v>
      </c>
      <c r="C5" s="3">
        <f>Tabelle1!E4</f>
        <v>86153</v>
      </c>
      <c r="D5" s="3" t="str">
        <f>Tabelle1!F4</f>
        <v>Augsburg</v>
      </c>
      <c r="E5" s="5" t="s">
        <v>75</v>
      </c>
      <c r="F5" s="3" t="s">
        <v>47</v>
      </c>
      <c r="G5" s="5">
        <v>30</v>
      </c>
      <c r="H5" s="8">
        <f t="shared" si="0"/>
        <v>5</v>
      </c>
      <c r="I5" s="9">
        <f t="shared" si="1"/>
        <v>3.25</v>
      </c>
      <c r="J5" s="9">
        <f t="shared" si="2"/>
        <v>1.75</v>
      </c>
      <c r="K5" s="6">
        <f t="shared" si="3"/>
        <v>0.6</v>
      </c>
      <c r="L5" s="12">
        <v>0.98691972300589881</v>
      </c>
      <c r="M5" s="9">
        <f t="shared" ref="M5:M29" si="6">H5*L5</f>
        <v>4.9345986150294943</v>
      </c>
      <c r="N5" s="9">
        <f t="shared" si="4"/>
        <v>1.3080276994101192E-2</v>
      </c>
      <c r="O5" s="9">
        <f t="shared" si="5"/>
        <v>6.540138497050596E-2</v>
      </c>
      <c r="P5" s="17">
        <v>37</v>
      </c>
      <c r="Q5" s="5"/>
      <c r="R5" s="5"/>
      <c r="S5" s="5"/>
      <c r="T5" s="5"/>
    </row>
    <row r="6" spans="1:22" x14ac:dyDescent="0.4">
      <c r="A6" s="3" t="s">
        <v>181</v>
      </c>
      <c r="B6" s="3" t="str">
        <f>Tabelle1!D5</f>
        <v>Kirchbergstr. 23</v>
      </c>
      <c r="C6" s="3">
        <f>Tabelle1!E5</f>
        <v>86157</v>
      </c>
      <c r="D6" s="3" t="str">
        <f>Tabelle1!F5</f>
        <v>Augsburg</v>
      </c>
      <c r="E6" s="5" t="s">
        <v>76</v>
      </c>
      <c r="F6" s="3" t="s">
        <v>45</v>
      </c>
      <c r="G6" s="5">
        <v>29</v>
      </c>
      <c r="H6" s="8">
        <f t="shared" si="0"/>
        <v>4.833333333333333</v>
      </c>
      <c r="I6" s="9">
        <f t="shared" si="1"/>
        <v>3.1416666666666666</v>
      </c>
      <c r="J6" s="9">
        <f t="shared" si="2"/>
        <v>1.6916666666666664</v>
      </c>
      <c r="K6" s="6">
        <f t="shared" si="3"/>
        <v>0.6</v>
      </c>
      <c r="L6" s="12">
        <v>0.78395061728395066</v>
      </c>
      <c r="M6" s="9">
        <f t="shared" si="6"/>
        <v>3.7890946502057612</v>
      </c>
      <c r="N6" s="9">
        <f t="shared" si="4"/>
        <v>0.21604938271604934</v>
      </c>
      <c r="O6" s="9">
        <f t="shared" si="5"/>
        <v>1.0442386831275718</v>
      </c>
      <c r="P6" s="11">
        <v>39</v>
      </c>
      <c r="Q6" s="5"/>
      <c r="R6" s="5"/>
      <c r="S6" s="5"/>
      <c r="T6" s="5" t="s">
        <v>66</v>
      </c>
      <c r="V6" s="5">
        <f>1/6</f>
        <v>0.16666666666666666</v>
      </c>
    </row>
    <row r="7" spans="1:22" x14ac:dyDescent="0.4">
      <c r="A7" s="3" t="s">
        <v>183</v>
      </c>
      <c r="B7" s="3" t="str">
        <f>Tabelle1!D6</f>
        <v>Hofrat-Röhrer-Str. 10 ½</v>
      </c>
      <c r="C7" s="3">
        <f>Tabelle1!E6</f>
        <v>86161</v>
      </c>
      <c r="D7" s="3" t="str">
        <f>Tabelle1!F6</f>
        <v>Augsburg</v>
      </c>
      <c r="E7" s="5" t="s">
        <v>74</v>
      </c>
      <c r="F7" s="3" t="s">
        <v>46</v>
      </c>
      <c r="G7" s="5">
        <v>30</v>
      </c>
      <c r="H7" s="8">
        <f t="shared" si="0"/>
        <v>5</v>
      </c>
      <c r="I7" s="9">
        <f t="shared" si="1"/>
        <v>3.25</v>
      </c>
      <c r="J7" s="9">
        <f t="shared" si="2"/>
        <v>1.75</v>
      </c>
      <c r="K7" s="6">
        <f t="shared" si="3"/>
        <v>0.6</v>
      </c>
      <c r="L7" s="12">
        <v>0.86749116607773857</v>
      </c>
      <c r="M7" s="9">
        <f t="shared" si="6"/>
        <v>4.3374558303886932</v>
      </c>
      <c r="N7" s="9">
        <f t="shared" si="4"/>
        <v>0.13250883392226143</v>
      </c>
      <c r="O7" s="9">
        <f t="shared" si="5"/>
        <v>0.66254416961130713</v>
      </c>
      <c r="P7" s="11">
        <v>40</v>
      </c>
      <c r="Q7" s="5"/>
      <c r="R7" s="5"/>
      <c r="S7" s="5"/>
      <c r="T7" s="5" t="s">
        <v>99</v>
      </c>
      <c r="U7" s="5"/>
      <c r="V7" s="7">
        <v>0.65</v>
      </c>
    </row>
    <row r="8" spans="1:22" x14ac:dyDescent="0.4">
      <c r="A8" s="3" t="s">
        <v>23</v>
      </c>
      <c r="B8" s="3" t="s">
        <v>192</v>
      </c>
      <c r="C8" s="3">
        <v>86152</v>
      </c>
      <c r="D8" s="3" t="str">
        <f>Tabelle1!F7</f>
        <v>Augsburg</v>
      </c>
      <c r="E8" s="5" t="s">
        <v>106</v>
      </c>
      <c r="F8" s="3" t="s">
        <v>107</v>
      </c>
      <c r="G8" s="13">
        <v>20</v>
      </c>
      <c r="H8" s="8">
        <f t="shared" si="0"/>
        <v>3.333333333333333</v>
      </c>
      <c r="I8" s="9">
        <f>H8*$V$7</f>
        <v>2.1666666666666665</v>
      </c>
      <c r="J8" s="9">
        <f>H8*$V$8</f>
        <v>1.1666666666666665</v>
      </c>
      <c r="K8" s="6">
        <f t="shared" si="3"/>
        <v>0.5</v>
      </c>
      <c r="L8" s="12"/>
      <c r="M8" s="12">
        <f>H8*L8</f>
        <v>0</v>
      </c>
      <c r="N8" s="12">
        <f>1-L8</f>
        <v>1</v>
      </c>
      <c r="O8" s="12">
        <f>H8*N8</f>
        <v>3.333333333333333</v>
      </c>
      <c r="P8" s="11">
        <v>38.5</v>
      </c>
      <c r="Q8" s="5"/>
      <c r="R8" s="5"/>
      <c r="S8" s="5"/>
      <c r="T8" s="5" t="s">
        <v>98</v>
      </c>
      <c r="U8" s="5"/>
      <c r="V8" s="7">
        <v>0.35</v>
      </c>
    </row>
    <row r="9" spans="1:22" x14ac:dyDescent="0.4">
      <c r="A9" s="3" t="s">
        <v>181</v>
      </c>
      <c r="B9" s="3" t="str">
        <f>Tabelle1!D8</f>
        <v>Am Reitweg 2</v>
      </c>
      <c r="C9" s="3">
        <f>Tabelle1!E8</f>
        <v>89407</v>
      </c>
      <c r="D9" s="3" t="str">
        <f>Tabelle1!F8</f>
        <v>Dillingen</v>
      </c>
      <c r="E9" s="5" t="s">
        <v>87</v>
      </c>
      <c r="F9" s="3" t="s">
        <v>20</v>
      </c>
      <c r="G9" s="5">
        <v>19</v>
      </c>
      <c r="H9" s="8">
        <f t="shared" si="0"/>
        <v>3.1666666666666665</v>
      </c>
      <c r="I9" s="9">
        <f t="shared" si="1"/>
        <v>2.0583333333333331</v>
      </c>
      <c r="J9" s="9">
        <f t="shared" si="2"/>
        <v>1.1083333333333332</v>
      </c>
      <c r="K9" s="6">
        <f t="shared" si="3"/>
        <v>0.5</v>
      </c>
      <c r="L9" s="12">
        <v>0.90604026845637575</v>
      </c>
      <c r="M9" s="9">
        <f t="shared" si="6"/>
        <v>2.8691275167785233</v>
      </c>
      <c r="N9" s="9">
        <f t="shared" si="4"/>
        <v>9.3959731543624248E-2</v>
      </c>
      <c r="O9" s="9">
        <f t="shared" si="5"/>
        <v>0.29753914988814345</v>
      </c>
      <c r="P9" s="11">
        <v>39</v>
      </c>
      <c r="Q9" s="5"/>
      <c r="R9" s="5"/>
      <c r="S9" s="5"/>
      <c r="T9" s="5"/>
    </row>
    <row r="10" spans="1:22" x14ac:dyDescent="0.4">
      <c r="A10" s="3" t="s">
        <v>184</v>
      </c>
      <c r="B10" s="3" t="str">
        <f>Tabelle1!D9</f>
        <v>Zirgesheimer Str. 15</v>
      </c>
      <c r="C10" s="3">
        <f>Tabelle1!E9</f>
        <v>86609</v>
      </c>
      <c r="D10" s="3" t="str">
        <f>Tabelle1!F9</f>
        <v>Donauwörth</v>
      </c>
      <c r="E10" s="5" t="s">
        <v>83</v>
      </c>
      <c r="F10" s="3" t="s">
        <v>21</v>
      </c>
      <c r="G10" s="5">
        <v>16</v>
      </c>
      <c r="H10" s="8">
        <f t="shared" si="0"/>
        <v>2.6666666666666665</v>
      </c>
      <c r="I10" s="9">
        <f t="shared" si="1"/>
        <v>1.7333333333333334</v>
      </c>
      <c r="J10" s="9">
        <f t="shared" si="2"/>
        <v>0.93333333333333324</v>
      </c>
      <c r="K10" s="6">
        <f t="shared" si="3"/>
        <v>0.5</v>
      </c>
      <c r="L10" s="12">
        <v>1</v>
      </c>
      <c r="M10" s="9">
        <f t="shared" si="6"/>
        <v>2.6666666666666665</v>
      </c>
      <c r="N10" s="9">
        <f t="shared" si="4"/>
        <v>0</v>
      </c>
      <c r="O10" s="9">
        <f t="shared" si="5"/>
        <v>0</v>
      </c>
      <c r="P10" s="17">
        <v>39</v>
      </c>
      <c r="Q10" s="5"/>
      <c r="R10" s="5"/>
      <c r="S10" s="5"/>
      <c r="T10" s="5"/>
    </row>
    <row r="11" spans="1:22" x14ac:dyDescent="0.4">
      <c r="A11" s="3" t="s">
        <v>23</v>
      </c>
      <c r="B11" s="3" t="str">
        <f>Tabelle1!D10</f>
        <v>Augustenstr. 14</v>
      </c>
      <c r="C11" s="3">
        <f>Tabelle1!E10</f>
        <v>87629</v>
      </c>
      <c r="D11" s="3" t="str">
        <f>Tabelle1!F10</f>
        <v>Füssen</v>
      </c>
      <c r="E11" s="5" t="s">
        <v>92</v>
      </c>
      <c r="F11" s="3" t="s">
        <v>22</v>
      </c>
      <c r="G11" s="5">
        <v>15</v>
      </c>
      <c r="H11" s="8">
        <f t="shared" si="0"/>
        <v>2.5</v>
      </c>
      <c r="I11" s="9">
        <f t="shared" si="1"/>
        <v>1.625</v>
      </c>
      <c r="J11" s="9">
        <f t="shared" si="2"/>
        <v>0.875</v>
      </c>
      <c r="K11" s="6">
        <f t="shared" si="3"/>
        <v>0.5</v>
      </c>
      <c r="L11" s="12">
        <v>0.9359007164790174</v>
      </c>
      <c r="M11" s="9">
        <f t="shared" si="6"/>
        <v>2.3397517911975436</v>
      </c>
      <c r="N11" s="9">
        <f t="shared" si="4"/>
        <v>6.4099283520982597E-2</v>
      </c>
      <c r="O11" s="9">
        <f t="shared" si="5"/>
        <v>0.16024820880245649</v>
      </c>
      <c r="P11" s="11">
        <v>38.5</v>
      </c>
      <c r="Q11" s="5"/>
      <c r="R11" s="5"/>
      <c r="S11" s="5"/>
      <c r="T11" s="5" t="s">
        <v>108</v>
      </c>
    </row>
    <row r="12" spans="1:22" x14ac:dyDescent="0.4">
      <c r="A12" s="3" t="s">
        <v>23</v>
      </c>
      <c r="B12" s="3" t="str">
        <f>Tabelle1!D11</f>
        <v>Lindenallee 2</v>
      </c>
      <c r="C12" s="3">
        <f>Tabelle1!E11</f>
        <v>89312</v>
      </c>
      <c r="D12" s="3" t="str">
        <f>Tabelle1!F11</f>
        <v>Günzburg</v>
      </c>
      <c r="E12" s="5" t="s">
        <v>86</v>
      </c>
      <c r="F12" s="3" t="s">
        <v>25</v>
      </c>
      <c r="G12" s="5">
        <v>17</v>
      </c>
      <c r="H12" s="8">
        <f t="shared" si="0"/>
        <v>2.833333333333333</v>
      </c>
      <c r="I12" s="9">
        <f t="shared" si="1"/>
        <v>1.8416666666666666</v>
      </c>
      <c r="J12" s="9">
        <f t="shared" si="2"/>
        <v>0.99166666666666647</v>
      </c>
      <c r="K12" s="6">
        <f t="shared" si="3"/>
        <v>0.5</v>
      </c>
      <c r="L12" s="12">
        <v>0.80902748592082052</v>
      </c>
      <c r="M12" s="9">
        <f t="shared" si="6"/>
        <v>2.2922445434423246</v>
      </c>
      <c r="N12" s="9">
        <f t="shared" si="4"/>
        <v>0.19097251407917948</v>
      </c>
      <c r="O12" s="9">
        <f t="shared" si="5"/>
        <v>0.5410887898910085</v>
      </c>
      <c r="P12" s="11">
        <v>38.5</v>
      </c>
      <c r="Q12" s="5"/>
      <c r="R12" s="5"/>
      <c r="S12" s="5"/>
      <c r="T12" s="5" t="s">
        <v>110</v>
      </c>
      <c r="U12" s="3">
        <v>2.5</v>
      </c>
    </row>
    <row r="13" spans="1:22" x14ac:dyDescent="0.4">
      <c r="A13" s="3" t="s">
        <v>183</v>
      </c>
      <c r="B13" s="3" t="str">
        <f>Tabelle1!D12</f>
        <v>Unterer Graben 7</v>
      </c>
      <c r="C13" s="3">
        <f>Tabelle1!E12</f>
        <v>89257</v>
      </c>
      <c r="D13" s="3" t="str">
        <f>Tabelle1!F12</f>
        <v>Illertissen</v>
      </c>
      <c r="E13" s="5" t="s">
        <v>96</v>
      </c>
      <c r="F13" s="3" t="s">
        <v>27</v>
      </c>
      <c r="G13" s="5">
        <v>16</v>
      </c>
      <c r="H13" s="8">
        <f t="shared" si="0"/>
        <v>2.6666666666666665</v>
      </c>
      <c r="I13" s="9">
        <f t="shared" si="1"/>
        <v>1.7333333333333334</v>
      </c>
      <c r="J13" s="9">
        <f t="shared" si="2"/>
        <v>0.93333333333333324</v>
      </c>
      <c r="K13" s="6">
        <f t="shared" si="3"/>
        <v>0.5</v>
      </c>
      <c r="L13" s="12">
        <v>0.64705882352941169</v>
      </c>
      <c r="M13" s="9">
        <f t="shared" si="6"/>
        <v>1.725490196078431</v>
      </c>
      <c r="N13" s="9">
        <f t="shared" si="4"/>
        <v>0.35294117647058831</v>
      </c>
      <c r="O13" s="9">
        <f t="shared" si="5"/>
        <v>0.9411764705882355</v>
      </c>
      <c r="P13" s="11">
        <v>40</v>
      </c>
      <c r="Q13" s="5"/>
      <c r="R13" s="5"/>
      <c r="S13" s="5"/>
      <c r="T13" s="5"/>
    </row>
    <row r="14" spans="1:22" x14ac:dyDescent="0.4">
      <c r="A14" s="3" t="s">
        <v>183</v>
      </c>
      <c r="B14" s="3" t="str">
        <f>Tabelle1!D13</f>
        <v>Sonthofener Str. 17</v>
      </c>
      <c r="C14" s="3">
        <f>Tabelle1!E13</f>
        <v>87509</v>
      </c>
      <c r="D14" s="3" t="str">
        <f>Tabelle1!F13</f>
        <v>Immenstadt</v>
      </c>
      <c r="E14" s="5" t="s">
        <v>89</v>
      </c>
      <c r="F14" s="3" t="s">
        <v>29</v>
      </c>
      <c r="G14" s="5">
        <v>20</v>
      </c>
      <c r="H14" s="8">
        <f t="shared" si="0"/>
        <v>3.333333333333333</v>
      </c>
      <c r="I14" s="9">
        <f t="shared" si="1"/>
        <v>2.1666666666666665</v>
      </c>
      <c r="J14" s="9">
        <f t="shared" si="2"/>
        <v>1.1666666666666665</v>
      </c>
      <c r="K14" s="6">
        <f t="shared" si="3"/>
        <v>0.5</v>
      </c>
      <c r="L14" s="12">
        <v>0.57173447537473232</v>
      </c>
      <c r="M14" s="9">
        <f t="shared" si="6"/>
        <v>1.9057815845824408</v>
      </c>
      <c r="N14" s="9">
        <f t="shared" si="4"/>
        <v>0.42826552462526768</v>
      </c>
      <c r="O14" s="9">
        <f t="shared" si="5"/>
        <v>1.4275517487508922</v>
      </c>
      <c r="P14" s="11">
        <v>40</v>
      </c>
      <c r="Q14" s="5"/>
      <c r="R14" s="5"/>
      <c r="S14" s="5"/>
      <c r="T14" s="5"/>
    </row>
    <row r="15" spans="1:22" x14ac:dyDescent="0.4">
      <c r="A15" s="3" t="s">
        <v>183</v>
      </c>
      <c r="B15" s="3" t="str">
        <f>Tabelle1!D14</f>
        <v>Kemnater Str. 16</v>
      </c>
      <c r="C15" s="3">
        <f>Tabelle1!E14</f>
        <v>87600</v>
      </c>
      <c r="D15" s="3" t="str">
        <f>Tabelle1!F14</f>
        <v>Kaufbeuren</v>
      </c>
      <c r="E15" s="5" t="s">
        <v>91</v>
      </c>
      <c r="F15" s="3" t="s">
        <v>48</v>
      </c>
      <c r="G15" s="5">
        <v>28</v>
      </c>
      <c r="H15" s="8">
        <f t="shared" si="0"/>
        <v>4.6666666666666661</v>
      </c>
      <c r="I15" s="9">
        <f t="shared" si="1"/>
        <v>3.0333333333333332</v>
      </c>
      <c r="J15" s="9">
        <f t="shared" si="2"/>
        <v>1.6333333333333331</v>
      </c>
      <c r="K15" s="6">
        <f t="shared" si="3"/>
        <v>0.6</v>
      </c>
      <c r="L15" s="12">
        <v>0.71147540983606561</v>
      </c>
      <c r="M15" s="9">
        <f t="shared" si="6"/>
        <v>3.3202185792349725</v>
      </c>
      <c r="N15" s="9">
        <f t="shared" si="4"/>
        <v>0.28852459016393439</v>
      </c>
      <c r="O15" s="9">
        <f t="shared" si="5"/>
        <v>1.3464480874316938</v>
      </c>
      <c r="P15" s="11">
        <v>38.5</v>
      </c>
      <c r="Q15" s="5"/>
      <c r="R15" s="5"/>
      <c r="S15" s="5"/>
      <c r="T15" s="5"/>
    </row>
    <row r="16" spans="1:22" x14ac:dyDescent="0.4">
      <c r="A16" s="3" t="s">
        <v>23</v>
      </c>
      <c r="B16" s="3" t="str">
        <f>Tabelle1!D15</f>
        <v>Bismarckstr. 20</v>
      </c>
      <c r="C16" s="3">
        <f>Tabelle1!E15</f>
        <v>87600</v>
      </c>
      <c r="D16" s="3" t="str">
        <f>Tabelle1!F15</f>
        <v>Kaufbeuren</v>
      </c>
      <c r="E16" s="5" t="s">
        <v>90</v>
      </c>
      <c r="F16" s="3" t="s">
        <v>49</v>
      </c>
      <c r="G16" s="5">
        <v>27</v>
      </c>
      <c r="H16" s="8">
        <f t="shared" si="0"/>
        <v>4.5</v>
      </c>
      <c r="I16" s="9">
        <f t="shared" si="1"/>
        <v>2.9250000000000003</v>
      </c>
      <c r="J16" s="9">
        <f t="shared" si="2"/>
        <v>1.575</v>
      </c>
      <c r="K16" s="6">
        <f>IF(G16&gt;25,$T$3,$T$4)</f>
        <v>0.6</v>
      </c>
      <c r="L16" s="12">
        <v>0.70375533676047741</v>
      </c>
      <c r="M16" s="9">
        <f t="shared" si="6"/>
        <v>3.1668990154221484</v>
      </c>
      <c r="N16" s="9">
        <f t="shared" si="4"/>
        <v>0.29624466323952259</v>
      </c>
      <c r="O16" s="9">
        <f t="shared" si="5"/>
        <v>1.3331009845778516</v>
      </c>
      <c r="P16" s="11">
        <v>40</v>
      </c>
      <c r="Q16" s="5"/>
      <c r="R16" s="5"/>
      <c r="S16" s="5"/>
      <c r="T16" s="5"/>
    </row>
    <row r="17" spans="1:20" x14ac:dyDescent="0.4">
      <c r="A17" s="3" t="s">
        <v>183</v>
      </c>
      <c r="B17" s="3" t="str">
        <f>Tabelle1!D16</f>
        <v>St.-Mang-Platz 12</v>
      </c>
      <c r="C17" s="3">
        <f>Tabelle1!E16</f>
        <v>87435</v>
      </c>
      <c r="D17" s="3" t="str">
        <f>Tabelle1!F16</f>
        <v>Kempten</v>
      </c>
      <c r="E17" s="5" t="s">
        <v>88</v>
      </c>
      <c r="F17" s="3" t="s">
        <v>33</v>
      </c>
      <c r="G17" s="5">
        <v>29</v>
      </c>
      <c r="H17" s="8">
        <f t="shared" si="0"/>
        <v>4.833333333333333</v>
      </c>
      <c r="I17" s="9">
        <f t="shared" si="1"/>
        <v>3.1416666666666666</v>
      </c>
      <c r="J17" s="9">
        <f t="shared" si="2"/>
        <v>1.6916666666666664</v>
      </c>
      <c r="K17" s="6">
        <f t="shared" si="3"/>
        <v>0.6</v>
      </c>
      <c r="L17" s="12">
        <v>1</v>
      </c>
      <c r="M17" s="9">
        <f t="shared" si="6"/>
        <v>4.833333333333333</v>
      </c>
      <c r="N17" s="9">
        <f t="shared" si="4"/>
        <v>0</v>
      </c>
      <c r="O17" s="9">
        <f t="shared" si="5"/>
        <v>0</v>
      </c>
      <c r="P17" s="11">
        <v>40</v>
      </c>
      <c r="Q17" s="5"/>
      <c r="R17" s="5"/>
      <c r="S17" s="5"/>
      <c r="T17" s="4"/>
    </row>
    <row r="18" spans="1:20" x14ac:dyDescent="0.4">
      <c r="A18" s="3" t="s">
        <v>183</v>
      </c>
      <c r="B18" s="3" t="str">
        <f>Tabelle1!D17</f>
        <v>Mindelheimer Str. 20</v>
      </c>
      <c r="C18" s="3">
        <f>Tabelle1!E17</f>
        <v>86381</v>
      </c>
      <c r="D18" s="3" t="str">
        <f>Tabelle1!F17</f>
        <v>Krumbach</v>
      </c>
      <c r="E18" s="5" t="s">
        <v>81</v>
      </c>
      <c r="F18" s="3" t="s">
        <v>34</v>
      </c>
      <c r="G18" s="5">
        <v>14</v>
      </c>
      <c r="H18" s="8">
        <f t="shared" si="0"/>
        <v>2.5</v>
      </c>
      <c r="I18" s="9">
        <f t="shared" si="1"/>
        <v>1.625</v>
      </c>
      <c r="J18" s="9">
        <f t="shared" si="2"/>
        <v>0.875</v>
      </c>
      <c r="K18" s="6">
        <f t="shared" si="3"/>
        <v>0.5</v>
      </c>
      <c r="L18" s="12">
        <v>0.93534932221063616</v>
      </c>
      <c r="M18" s="9">
        <f t="shared" si="6"/>
        <v>2.3383733055265905</v>
      </c>
      <c r="N18" s="9">
        <f t="shared" si="4"/>
        <v>6.4650677789363842E-2</v>
      </c>
      <c r="O18" s="9">
        <f t="shared" si="5"/>
        <v>0.1616266944734096</v>
      </c>
      <c r="P18" s="11">
        <v>38.5</v>
      </c>
      <c r="Q18" s="5"/>
      <c r="R18" s="5"/>
      <c r="S18" s="5"/>
      <c r="T18" s="4"/>
    </row>
    <row r="19" spans="1:20" x14ac:dyDescent="0.4">
      <c r="A19" s="3" t="s">
        <v>23</v>
      </c>
      <c r="B19" s="3" t="str">
        <f>Tabelle1!D18</f>
        <v>Sedanstr. 4 a</v>
      </c>
      <c r="C19" s="3">
        <f>Tabelle1!E18</f>
        <v>88161</v>
      </c>
      <c r="D19" s="3" t="str">
        <f>Tabelle1!F18</f>
        <v>Lindenberg</v>
      </c>
      <c r="E19" s="5" t="s">
        <v>95</v>
      </c>
      <c r="F19" s="3" t="s">
        <v>35</v>
      </c>
      <c r="G19" s="5">
        <v>16</v>
      </c>
      <c r="H19" s="8">
        <f t="shared" si="0"/>
        <v>2.6666666666666665</v>
      </c>
      <c r="I19" s="9">
        <f t="shared" si="1"/>
        <v>1.7333333333333334</v>
      </c>
      <c r="J19" s="9">
        <f t="shared" si="2"/>
        <v>0.93333333333333324</v>
      </c>
      <c r="K19" s="6">
        <f t="shared" si="3"/>
        <v>0.5</v>
      </c>
      <c r="L19" s="12">
        <v>1</v>
      </c>
      <c r="M19" s="9">
        <f t="shared" si="6"/>
        <v>2.6666666666666665</v>
      </c>
      <c r="N19" s="9">
        <f t="shared" si="4"/>
        <v>0</v>
      </c>
      <c r="O19" s="9">
        <f t="shared" si="5"/>
        <v>0</v>
      </c>
      <c r="P19" s="11">
        <v>40</v>
      </c>
      <c r="Q19" s="5"/>
      <c r="R19" s="5"/>
      <c r="S19" s="5"/>
      <c r="T19" s="4"/>
    </row>
    <row r="20" spans="1:20" x14ac:dyDescent="0.4">
      <c r="A20" s="3" t="s">
        <v>183</v>
      </c>
      <c r="B20" s="3" t="str">
        <f>Tabelle1!D19</f>
        <v>Hauptstr. 56 d</v>
      </c>
      <c r="C20" s="3">
        <f>Tabelle1!E19</f>
        <v>86405</v>
      </c>
      <c r="D20" s="3" t="str">
        <f>Tabelle1!F19</f>
        <v>Meitingen</v>
      </c>
      <c r="E20" s="5" t="s">
        <v>77</v>
      </c>
      <c r="F20" s="3" t="s">
        <v>36</v>
      </c>
      <c r="G20" s="5">
        <v>13</v>
      </c>
      <c r="H20" s="8">
        <f t="shared" si="0"/>
        <v>2.5</v>
      </c>
      <c r="I20" s="9">
        <f t="shared" si="1"/>
        <v>1.625</v>
      </c>
      <c r="J20" s="9">
        <f t="shared" si="2"/>
        <v>0.875</v>
      </c>
      <c r="K20" s="6">
        <f t="shared" si="3"/>
        <v>0.5</v>
      </c>
      <c r="L20" s="12">
        <v>1</v>
      </c>
      <c r="M20" s="9">
        <f t="shared" si="6"/>
        <v>2.5</v>
      </c>
      <c r="N20" s="9">
        <f t="shared" si="4"/>
        <v>0</v>
      </c>
      <c r="O20" s="9">
        <f t="shared" si="5"/>
        <v>0</v>
      </c>
      <c r="P20" s="11">
        <v>40</v>
      </c>
      <c r="Q20" s="5"/>
      <c r="R20" s="5"/>
      <c r="S20" s="5"/>
      <c r="T20" s="4"/>
    </row>
    <row r="21" spans="1:20" x14ac:dyDescent="0.4">
      <c r="A21" s="3" t="s">
        <v>183</v>
      </c>
      <c r="B21" s="3" t="str">
        <f>Tabelle1!D20</f>
        <v>In der Kappel 2</v>
      </c>
      <c r="C21" s="3">
        <f>Tabelle1!E20</f>
        <v>87700</v>
      </c>
      <c r="D21" s="3" t="str">
        <f>Tabelle1!F20</f>
        <v>Memmingen</v>
      </c>
      <c r="E21" s="5" t="s">
        <v>93</v>
      </c>
      <c r="F21" s="3" t="s">
        <v>37</v>
      </c>
      <c r="G21" s="5">
        <v>23</v>
      </c>
      <c r="H21" s="8">
        <f t="shared" si="0"/>
        <v>3.833333333333333</v>
      </c>
      <c r="I21" s="9">
        <f t="shared" si="1"/>
        <v>2.4916666666666667</v>
      </c>
      <c r="J21" s="9">
        <f t="shared" si="2"/>
        <v>1.3416666666666666</v>
      </c>
      <c r="K21" s="6">
        <f t="shared" si="3"/>
        <v>0.5</v>
      </c>
      <c r="L21" s="12">
        <v>0.76546762589928063</v>
      </c>
      <c r="M21" s="9">
        <f t="shared" si="6"/>
        <v>2.9342925659472421</v>
      </c>
      <c r="N21" s="9">
        <f t="shared" si="4"/>
        <v>0.23453237410071937</v>
      </c>
      <c r="O21" s="9">
        <f t="shared" si="5"/>
        <v>0.89904076738609084</v>
      </c>
      <c r="P21" s="11">
        <v>40</v>
      </c>
      <c r="Q21" s="5"/>
      <c r="R21" s="5"/>
      <c r="S21" s="5"/>
      <c r="T21" s="4"/>
    </row>
    <row r="22" spans="1:20" x14ac:dyDescent="0.4">
      <c r="A22" s="3" t="s">
        <v>183</v>
      </c>
      <c r="B22" s="3" t="str">
        <f>Tabelle1!D21</f>
        <v>Herzog-Wilhelm-Str. 1</v>
      </c>
      <c r="C22" s="3">
        <f>Tabelle1!E21</f>
        <v>86415</v>
      </c>
      <c r="D22" s="3" t="str">
        <f>Tabelle1!F21</f>
        <v>Mering</v>
      </c>
      <c r="E22" s="5" t="s">
        <v>78</v>
      </c>
      <c r="F22" s="3" t="s">
        <v>38</v>
      </c>
      <c r="G22" s="5">
        <v>15</v>
      </c>
      <c r="H22" s="8">
        <f t="shared" si="0"/>
        <v>2.5</v>
      </c>
      <c r="I22" s="9">
        <f t="shared" si="1"/>
        <v>1.625</v>
      </c>
      <c r="J22" s="9">
        <f t="shared" si="2"/>
        <v>0.875</v>
      </c>
      <c r="K22" s="6">
        <f t="shared" si="3"/>
        <v>0.5</v>
      </c>
      <c r="L22" s="12">
        <v>0.93006993006993</v>
      </c>
      <c r="M22" s="9">
        <f t="shared" si="6"/>
        <v>2.325174825174825</v>
      </c>
      <c r="N22" s="9">
        <f t="shared" si="4"/>
        <v>6.9930069930070005E-2</v>
      </c>
      <c r="O22" s="9">
        <f t="shared" si="5"/>
        <v>0.17482517482517501</v>
      </c>
      <c r="P22" s="11">
        <v>40</v>
      </c>
      <c r="Q22" s="5"/>
      <c r="R22" s="5"/>
      <c r="S22" s="5"/>
      <c r="T22" s="4"/>
    </row>
    <row r="23" spans="1:20" x14ac:dyDescent="0.4">
      <c r="A23" s="3" t="s">
        <v>183</v>
      </c>
      <c r="B23" s="3" t="str">
        <f>Tabelle1!D22</f>
        <v>Hallstattstr. 14</v>
      </c>
      <c r="C23" s="3">
        <f>Tabelle1!E22</f>
        <v>87719</v>
      </c>
      <c r="D23" s="3" t="str">
        <f>Tabelle1!F22</f>
        <v>Mindelheim</v>
      </c>
      <c r="E23" s="5" t="s">
        <v>94</v>
      </c>
      <c r="F23" s="3" t="s">
        <v>40</v>
      </c>
      <c r="G23" s="5">
        <v>16</v>
      </c>
      <c r="H23" s="8">
        <f t="shared" si="0"/>
        <v>2.6666666666666665</v>
      </c>
      <c r="I23" s="9">
        <f t="shared" si="1"/>
        <v>1.7333333333333334</v>
      </c>
      <c r="J23" s="9">
        <f t="shared" si="2"/>
        <v>0.93333333333333324</v>
      </c>
      <c r="K23" s="6">
        <f t="shared" si="3"/>
        <v>0.5</v>
      </c>
      <c r="L23" s="12">
        <v>0.93473684210526298</v>
      </c>
      <c r="M23" s="9">
        <f t="shared" si="6"/>
        <v>2.4926315789473676</v>
      </c>
      <c r="N23" s="9">
        <f t="shared" si="4"/>
        <v>6.5263157894737023E-2</v>
      </c>
      <c r="O23" s="9">
        <f t="shared" si="5"/>
        <v>0.17403508771929871</v>
      </c>
      <c r="P23" s="11">
        <v>40</v>
      </c>
      <c r="Q23" s="5"/>
      <c r="R23" s="5"/>
      <c r="S23" s="5"/>
      <c r="T23" s="4"/>
    </row>
    <row r="24" spans="1:20" x14ac:dyDescent="0.4">
      <c r="A24" s="3" t="s">
        <v>183</v>
      </c>
      <c r="B24" s="3" t="str">
        <f>Tabelle1!D23</f>
        <v>Gartenstraße 20</v>
      </c>
      <c r="C24" s="3">
        <f>Tabelle1!E23</f>
        <v>89231</v>
      </c>
      <c r="D24" s="3" t="str">
        <f>Tabelle1!F23</f>
        <v>Neu-Ulm</v>
      </c>
      <c r="E24" s="5" t="s">
        <v>85</v>
      </c>
      <c r="F24" s="3" t="s">
        <v>41</v>
      </c>
      <c r="G24" s="5">
        <v>21</v>
      </c>
      <c r="H24" s="8">
        <f t="shared" si="0"/>
        <v>3.5</v>
      </c>
      <c r="I24" s="9">
        <f t="shared" si="1"/>
        <v>2.2749999999999999</v>
      </c>
      <c r="J24" s="9">
        <f t="shared" si="2"/>
        <v>1.2249999999999999</v>
      </c>
      <c r="K24" s="6">
        <f t="shared" si="3"/>
        <v>0.5</v>
      </c>
      <c r="L24" s="12">
        <v>0.79120879120879106</v>
      </c>
      <c r="M24" s="9">
        <f t="shared" si="6"/>
        <v>2.7692307692307687</v>
      </c>
      <c r="N24" s="9">
        <f t="shared" si="4"/>
        <v>0.20879120879120894</v>
      </c>
      <c r="O24" s="9">
        <f t="shared" si="5"/>
        <v>0.73076923076923128</v>
      </c>
      <c r="P24" s="11">
        <v>40</v>
      </c>
      <c r="Q24" s="5"/>
      <c r="R24" s="5"/>
      <c r="S24" s="5"/>
      <c r="T24" s="4"/>
    </row>
    <row r="25" spans="1:20" x14ac:dyDescent="0.4">
      <c r="A25" s="3" t="s">
        <v>185</v>
      </c>
      <c r="B25" s="3" t="str">
        <f>Tabelle1!D24</f>
        <v>Glashütter Str. 2</v>
      </c>
      <c r="C25" s="3">
        <f>Tabelle1!E24</f>
        <v>86720</v>
      </c>
      <c r="D25" s="3" t="str">
        <f>Tabelle1!F24</f>
        <v>Nördlingen</v>
      </c>
      <c r="E25" s="5" t="s">
        <v>84</v>
      </c>
      <c r="F25" s="3" t="s">
        <v>42</v>
      </c>
      <c r="G25" s="5">
        <v>17</v>
      </c>
      <c r="H25" s="8">
        <f t="shared" si="0"/>
        <v>2.833333333333333</v>
      </c>
      <c r="I25" s="9">
        <f t="shared" si="1"/>
        <v>1.8416666666666666</v>
      </c>
      <c r="J25" s="9">
        <f t="shared" si="2"/>
        <v>0.99166666666666647</v>
      </c>
      <c r="K25" s="6">
        <f t="shared" si="3"/>
        <v>0.5</v>
      </c>
      <c r="L25" s="12">
        <v>0.40350877192982459</v>
      </c>
      <c r="M25" s="9">
        <f t="shared" si="6"/>
        <v>1.1432748538011697</v>
      </c>
      <c r="N25" s="9">
        <f t="shared" si="4"/>
        <v>0.59649122807017541</v>
      </c>
      <c r="O25" s="9">
        <f t="shared" si="5"/>
        <v>1.6900584795321634</v>
      </c>
      <c r="P25" s="11">
        <v>39</v>
      </c>
      <c r="Q25" s="5"/>
      <c r="R25" s="5"/>
      <c r="S25" s="5"/>
      <c r="T25" s="4"/>
    </row>
    <row r="26" spans="1:20" x14ac:dyDescent="0.4">
      <c r="A26" s="3" t="s">
        <v>186</v>
      </c>
      <c r="B26" s="3" t="str">
        <f>Tabelle1!D25</f>
        <v>Ferdinand-Wagner-Str. 3</v>
      </c>
      <c r="C26" s="3">
        <f>Tabelle1!E25</f>
        <v>86830</v>
      </c>
      <c r="D26" s="3" t="str">
        <f>Tabelle1!F25</f>
        <v>Schwabmünchen</v>
      </c>
      <c r="E26" s="5" t="s">
        <v>80</v>
      </c>
      <c r="F26" s="3" t="s">
        <v>43</v>
      </c>
      <c r="G26" s="5">
        <v>15</v>
      </c>
      <c r="H26" s="8">
        <f t="shared" si="0"/>
        <v>2.5</v>
      </c>
      <c r="I26" s="9">
        <f t="shared" si="1"/>
        <v>1.625</v>
      </c>
      <c r="J26" s="9">
        <f t="shared" si="2"/>
        <v>0.875</v>
      </c>
      <c r="K26" s="6">
        <f t="shared" si="3"/>
        <v>0.5</v>
      </c>
      <c r="L26" s="12">
        <v>1</v>
      </c>
      <c r="M26" s="9">
        <f t="shared" si="6"/>
        <v>2.5</v>
      </c>
      <c r="N26" s="9">
        <f t="shared" si="4"/>
        <v>0</v>
      </c>
      <c r="O26" s="9">
        <f t="shared" si="5"/>
        <v>0</v>
      </c>
      <c r="P26" s="11">
        <v>39</v>
      </c>
      <c r="Q26" s="5"/>
      <c r="R26" s="5"/>
      <c r="S26" s="5"/>
      <c r="T26" s="4"/>
    </row>
    <row r="27" spans="1:20" x14ac:dyDescent="0.4">
      <c r="A27" s="3" t="s">
        <v>186</v>
      </c>
      <c r="B27" s="3" t="str">
        <f>Tabelle1!D26</f>
        <v>Augsburger Str. 38</v>
      </c>
      <c r="C27" s="3">
        <f>Tabelle1!E26</f>
        <v>86441</v>
      </c>
      <c r="D27" s="3" t="str">
        <f>Tabelle1!F26</f>
        <v>Zusmarshausen</v>
      </c>
      <c r="E27" s="5" t="s">
        <v>82</v>
      </c>
      <c r="F27" s="3" t="s">
        <v>44</v>
      </c>
      <c r="G27" s="5">
        <v>12</v>
      </c>
      <c r="H27" s="8">
        <f t="shared" si="0"/>
        <v>2.5</v>
      </c>
      <c r="I27" s="9">
        <f t="shared" si="1"/>
        <v>1.625</v>
      </c>
      <c r="J27" s="9">
        <f t="shared" si="2"/>
        <v>0.875</v>
      </c>
      <c r="K27" s="6">
        <f t="shared" si="3"/>
        <v>0.5</v>
      </c>
      <c r="L27" s="12">
        <v>0.65269461077844315</v>
      </c>
      <c r="M27" s="9">
        <f t="shared" si="6"/>
        <v>1.6317365269461079</v>
      </c>
      <c r="N27" s="9">
        <f t="shared" si="4"/>
        <v>0.34730538922155685</v>
      </c>
      <c r="O27" s="9">
        <f t="shared" si="5"/>
        <v>0.86826347305389207</v>
      </c>
      <c r="P27" s="11">
        <v>39</v>
      </c>
      <c r="Q27" s="5"/>
      <c r="R27" s="5"/>
      <c r="S27" s="5"/>
      <c r="T27" s="4"/>
    </row>
    <row r="28" spans="1:20" x14ac:dyDescent="0.4">
      <c r="A28" s="3" t="s">
        <v>190</v>
      </c>
      <c r="B28" s="3" t="s">
        <v>191</v>
      </c>
      <c r="C28" s="18">
        <v>0</v>
      </c>
      <c r="D28" s="3" t="s">
        <v>193</v>
      </c>
      <c r="E28" s="19" t="s">
        <v>190</v>
      </c>
      <c r="F28" s="19" t="s">
        <v>194</v>
      </c>
      <c r="G28" s="5">
        <v>15</v>
      </c>
      <c r="H28" s="8">
        <f t="shared" si="0"/>
        <v>2.5</v>
      </c>
      <c r="I28" s="9">
        <f t="shared" si="1"/>
        <v>1.625</v>
      </c>
      <c r="J28" s="9">
        <f t="shared" si="2"/>
        <v>0.875</v>
      </c>
      <c r="K28" s="6">
        <f t="shared" si="3"/>
        <v>0.5</v>
      </c>
      <c r="L28" s="12">
        <v>0.8</v>
      </c>
      <c r="M28" s="9">
        <f t="shared" si="6"/>
        <v>2</v>
      </c>
      <c r="N28" s="9">
        <f t="shared" si="4"/>
        <v>0.19999999999999996</v>
      </c>
      <c r="O28" s="9">
        <f t="shared" si="5"/>
        <v>0.49999999999999989</v>
      </c>
      <c r="P28" s="11">
        <v>39</v>
      </c>
      <c r="Q28" s="5"/>
      <c r="R28" s="5"/>
      <c r="S28" s="5"/>
      <c r="T28" s="4"/>
    </row>
    <row r="29" spans="1:20" x14ac:dyDescent="0.4">
      <c r="F29" s="4" t="s">
        <v>53</v>
      </c>
      <c r="G29" s="4">
        <v>0</v>
      </c>
      <c r="H29" s="8">
        <v>0</v>
      </c>
      <c r="I29" s="9">
        <f t="shared" si="1"/>
        <v>0</v>
      </c>
      <c r="J29" s="9">
        <f t="shared" si="2"/>
        <v>0</v>
      </c>
      <c r="K29" s="6">
        <v>0</v>
      </c>
      <c r="L29" s="12">
        <v>0</v>
      </c>
      <c r="M29" s="9">
        <f t="shared" si="6"/>
        <v>0</v>
      </c>
      <c r="N29" s="9">
        <v>0</v>
      </c>
      <c r="O29" s="11">
        <f t="shared" si="5"/>
        <v>0</v>
      </c>
      <c r="P29" s="11">
        <v>0</v>
      </c>
      <c r="T29" s="4"/>
    </row>
    <row r="30" spans="1:20" x14ac:dyDescent="0.4">
      <c r="T30" s="4"/>
    </row>
    <row r="31" spans="1:20" x14ac:dyDescent="0.4">
      <c r="E31" s="3" t="s">
        <v>17</v>
      </c>
      <c r="G31" s="3">
        <f>SUM(G3:G27)</f>
        <v>493</v>
      </c>
      <c r="H31" s="9">
        <f>SUM(H3:H27)</f>
        <v>83.166666666666657</v>
      </c>
      <c r="I31" s="9">
        <f>SUM(I3:I27)</f>
        <v>54.05833333333333</v>
      </c>
      <c r="J31" s="9">
        <f>SUM(J3:J27)</f>
        <v>29.108333333333331</v>
      </c>
      <c r="K31" s="8">
        <f>SUM(K3:K27)</f>
        <v>13.1</v>
      </c>
      <c r="L31" s="8">
        <f>SUM(L3:L27)/25</f>
        <v>0.78884021206168187</v>
      </c>
      <c r="T31" s="4"/>
    </row>
    <row r="32" spans="1:20" x14ac:dyDescent="0.4">
      <c r="E32" s="10"/>
      <c r="F32" s="10"/>
      <c r="T32" s="4"/>
    </row>
    <row r="33" spans="1:19" x14ac:dyDescent="0.4">
      <c r="D33" s="10"/>
      <c r="E33" s="10"/>
      <c r="S33" s="4"/>
    </row>
    <row r="34" spans="1:19" x14ac:dyDescent="0.4">
      <c r="A34" s="3" t="s">
        <v>18</v>
      </c>
      <c r="D34" s="5"/>
      <c r="E34" s="5"/>
      <c r="S34" s="4"/>
    </row>
    <row r="35" spans="1:19" x14ac:dyDescent="0.4">
      <c r="A35" s="3" t="s">
        <v>19</v>
      </c>
      <c r="D35"/>
      <c r="E35" s="5"/>
      <c r="S35" s="4"/>
    </row>
    <row r="36" spans="1:19" x14ac:dyDescent="0.4">
      <c r="A36" s="3" t="s">
        <v>20</v>
      </c>
      <c r="D36"/>
      <c r="E36" s="5"/>
      <c r="S36" s="4"/>
    </row>
    <row r="37" spans="1:19" x14ac:dyDescent="0.4">
      <c r="A37" s="3" t="s">
        <v>21</v>
      </c>
      <c r="D37"/>
      <c r="E37" s="5"/>
      <c r="S37" s="4"/>
    </row>
    <row r="38" spans="1:19" x14ac:dyDescent="0.4">
      <c r="A38" s="3" t="s">
        <v>22</v>
      </c>
      <c r="D38"/>
      <c r="E38" s="5"/>
      <c r="S38" s="4"/>
    </row>
    <row r="39" spans="1:19" x14ac:dyDescent="0.4">
      <c r="A39" s="3" t="s">
        <v>25</v>
      </c>
      <c r="D39"/>
      <c r="E39" s="5"/>
      <c r="S39" s="4"/>
    </row>
    <row r="40" spans="1:19" x14ac:dyDescent="0.4">
      <c r="A40" s="3" t="s">
        <v>27</v>
      </c>
      <c r="D40"/>
      <c r="E40" s="5"/>
      <c r="F40" s="9"/>
      <c r="G40" s="9"/>
    </row>
    <row r="41" spans="1:19" x14ac:dyDescent="0.4">
      <c r="A41" s="3" t="s">
        <v>29</v>
      </c>
      <c r="D41"/>
      <c r="E41" s="5"/>
    </row>
    <row r="42" spans="1:19" x14ac:dyDescent="0.4">
      <c r="A42" s="3" t="s">
        <v>31</v>
      </c>
      <c r="D42"/>
      <c r="E42" s="5"/>
    </row>
    <row r="43" spans="1:19" x14ac:dyDescent="0.4">
      <c r="A43" s="3" t="s">
        <v>33</v>
      </c>
      <c r="D43"/>
      <c r="E43" s="5"/>
    </row>
    <row r="44" spans="1:19" x14ac:dyDescent="0.4">
      <c r="A44" s="3" t="s">
        <v>34</v>
      </c>
      <c r="D44"/>
      <c r="E44" s="5"/>
    </row>
    <row r="45" spans="1:19" x14ac:dyDescent="0.4">
      <c r="A45" s="3" t="s">
        <v>35</v>
      </c>
      <c r="D45"/>
      <c r="E45" s="5"/>
    </row>
    <row r="46" spans="1:19" x14ac:dyDescent="0.4">
      <c r="A46" s="3" t="s">
        <v>36</v>
      </c>
      <c r="D46"/>
      <c r="E46" s="5"/>
    </row>
    <row r="47" spans="1:19" x14ac:dyDescent="0.4">
      <c r="A47" s="3" t="s">
        <v>37</v>
      </c>
      <c r="D47"/>
      <c r="E47" s="5"/>
    </row>
    <row r="48" spans="1:19" x14ac:dyDescent="0.4">
      <c r="A48" s="3" t="s">
        <v>38</v>
      </c>
      <c r="D48"/>
      <c r="E48" s="5"/>
    </row>
    <row r="49" spans="1:7" x14ac:dyDescent="0.4">
      <c r="A49" s="3" t="s">
        <v>40</v>
      </c>
      <c r="D49"/>
      <c r="E49" s="5"/>
    </row>
    <row r="50" spans="1:7" x14ac:dyDescent="0.4">
      <c r="A50" s="3" t="s">
        <v>41</v>
      </c>
      <c r="D50"/>
      <c r="E50" s="5"/>
    </row>
    <row r="51" spans="1:7" x14ac:dyDescent="0.4">
      <c r="A51" s="3" t="s">
        <v>42</v>
      </c>
      <c r="D51"/>
      <c r="E51" s="5"/>
    </row>
    <row r="52" spans="1:7" x14ac:dyDescent="0.4">
      <c r="A52" s="3" t="s">
        <v>43</v>
      </c>
      <c r="D52"/>
      <c r="E52" s="5"/>
    </row>
    <row r="53" spans="1:7" x14ac:dyDescent="0.4">
      <c r="A53" s="3" t="s">
        <v>44</v>
      </c>
      <c r="D53"/>
      <c r="F53" s="9"/>
      <c r="G53" s="9"/>
    </row>
    <row r="54" spans="1:7" x14ac:dyDescent="0.4">
      <c r="A54" s="3" t="s">
        <v>193</v>
      </c>
    </row>
  </sheetData>
  <sheetProtection password="CCAC" sheet="1" objects="1" scenarios="1"/>
  <mergeCells count="2">
    <mergeCell ref="G1:J1"/>
    <mergeCell ref="K1:N1"/>
  </mergeCells>
  <pageMargins left="0.7" right="0.7" top="0.78740157499999996" bottom="0.78740157499999996" header="0.3" footer="0.3"/>
  <pageSetup paperSize="9" orientation="portrait" r:id="rId1"/>
  <ignoredErrors>
    <ignoredError sqref="L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6"/>
  <sheetViews>
    <sheetView workbookViewId="0">
      <selection activeCell="B6" sqref="B6"/>
    </sheetView>
  </sheetViews>
  <sheetFormatPr baseColWidth="10" defaultColWidth="11.19921875" defaultRowHeight="16.8" x14ac:dyDescent="0.4"/>
  <cols>
    <col min="1" max="1" width="26.5" style="3" customWidth="1"/>
    <col min="2" max="2" width="42.69921875" style="3" customWidth="1"/>
    <col min="3" max="3" width="50.3984375" style="3" customWidth="1"/>
    <col min="4" max="4" width="20.09765625" style="3" customWidth="1"/>
    <col min="5" max="5" width="5.8984375" style="3" customWidth="1"/>
    <col min="6" max="6" width="14.19921875" style="3" customWidth="1"/>
    <col min="7" max="9" width="17.3984375" style="3" customWidth="1"/>
    <col min="10" max="13" width="11" style="3" customWidth="1"/>
    <col min="14" max="16384" width="11.19921875" style="3"/>
  </cols>
  <sheetData>
    <row r="1" spans="1:10" x14ac:dyDescent="0.4">
      <c r="B1" s="3" t="s">
        <v>116</v>
      </c>
      <c r="C1" s="3" t="s">
        <v>111</v>
      </c>
      <c r="D1" s="3" t="s">
        <v>117</v>
      </c>
      <c r="E1" s="3" t="s">
        <v>118</v>
      </c>
      <c r="F1" s="3" t="s">
        <v>112</v>
      </c>
      <c r="G1" s="3" t="s">
        <v>119</v>
      </c>
      <c r="H1" s="3" t="s">
        <v>114</v>
      </c>
      <c r="I1" s="3" t="s">
        <v>67</v>
      </c>
      <c r="J1" s="3" t="s">
        <v>120</v>
      </c>
    </row>
    <row r="2" spans="1:10" x14ac:dyDescent="0.4">
      <c r="A2" s="3" t="s">
        <v>121</v>
      </c>
      <c r="B2" s="3" t="s">
        <v>122</v>
      </c>
      <c r="C2" s="3" t="s">
        <v>123</v>
      </c>
      <c r="D2" s="3" t="s">
        <v>121</v>
      </c>
      <c r="E2" s="3">
        <v>86551</v>
      </c>
      <c r="F2" s="3" t="s">
        <v>18</v>
      </c>
      <c r="G2" s="3" t="s">
        <v>124</v>
      </c>
      <c r="J2" s="3">
        <v>15</v>
      </c>
    </row>
    <row r="3" spans="1:10" x14ac:dyDescent="0.4">
      <c r="A3" s="3" t="s">
        <v>125</v>
      </c>
      <c r="B3" s="3" t="s">
        <v>195</v>
      </c>
      <c r="C3" s="3" t="s">
        <v>126</v>
      </c>
      <c r="D3" s="3" t="s">
        <v>125</v>
      </c>
      <c r="E3" s="3">
        <v>86161</v>
      </c>
      <c r="F3" s="3" t="s">
        <v>19</v>
      </c>
      <c r="G3" s="3" t="s">
        <v>127</v>
      </c>
      <c r="J3" s="3">
        <v>29</v>
      </c>
    </row>
    <row r="4" spans="1:10" x14ac:dyDescent="0.4">
      <c r="A4" s="3" t="s">
        <v>128</v>
      </c>
      <c r="B4" s="3" t="s">
        <v>122</v>
      </c>
      <c r="C4" s="3" t="s">
        <v>129</v>
      </c>
      <c r="D4" s="3" t="s">
        <v>128</v>
      </c>
      <c r="E4" s="3">
        <v>86153</v>
      </c>
      <c r="F4" s="3" t="s">
        <v>19</v>
      </c>
      <c r="G4" s="3" t="s">
        <v>130</v>
      </c>
      <c r="J4" s="3">
        <v>30</v>
      </c>
    </row>
    <row r="5" spans="1:10" x14ac:dyDescent="0.4">
      <c r="A5" s="3" t="s">
        <v>131</v>
      </c>
      <c r="B5" s="3" t="s">
        <v>132</v>
      </c>
      <c r="C5" s="3" t="s">
        <v>133</v>
      </c>
      <c r="D5" s="3" t="s">
        <v>131</v>
      </c>
      <c r="E5" s="3">
        <v>86157</v>
      </c>
      <c r="F5" s="3" t="s">
        <v>19</v>
      </c>
      <c r="G5" s="3" t="s">
        <v>134</v>
      </c>
      <c r="J5" s="3">
        <v>30</v>
      </c>
    </row>
    <row r="6" spans="1:10" ht="33.6" x14ac:dyDescent="0.4">
      <c r="A6" s="3" t="s">
        <v>135</v>
      </c>
      <c r="B6" s="3" t="s">
        <v>136</v>
      </c>
      <c r="C6" s="14" t="s">
        <v>126</v>
      </c>
      <c r="D6" s="3" t="s">
        <v>135</v>
      </c>
      <c r="E6" s="3">
        <v>86161</v>
      </c>
      <c r="F6" s="3" t="s">
        <v>19</v>
      </c>
      <c r="G6" s="14" t="s">
        <v>137</v>
      </c>
      <c r="H6" s="14"/>
      <c r="I6" s="14"/>
      <c r="J6" s="3">
        <v>20</v>
      </c>
    </row>
    <row r="7" spans="1:10" x14ac:dyDescent="0.4">
      <c r="B7" s="3" t="s">
        <v>174</v>
      </c>
      <c r="C7" s="3" t="s">
        <v>142</v>
      </c>
      <c r="F7" s="3" t="s">
        <v>19</v>
      </c>
      <c r="G7" s="14"/>
      <c r="H7" s="14"/>
      <c r="I7" s="14"/>
    </row>
    <row r="8" spans="1:10" x14ac:dyDescent="0.4">
      <c r="A8" s="3" t="s">
        <v>51</v>
      </c>
      <c r="B8" s="3" t="s">
        <v>122</v>
      </c>
      <c r="C8" s="3" t="s">
        <v>138</v>
      </c>
      <c r="D8" s="3" t="s">
        <v>51</v>
      </c>
      <c r="E8" s="3">
        <v>89407</v>
      </c>
      <c r="F8" s="3" t="s">
        <v>20</v>
      </c>
      <c r="G8" s="3" t="s">
        <v>139</v>
      </c>
      <c r="J8" s="3">
        <v>19</v>
      </c>
    </row>
    <row r="9" spans="1:10" x14ac:dyDescent="0.4">
      <c r="A9" s="3" t="s">
        <v>140</v>
      </c>
      <c r="B9" s="3" t="s">
        <v>122</v>
      </c>
      <c r="C9" s="3" t="s">
        <v>50</v>
      </c>
      <c r="D9" s="3" t="s">
        <v>140</v>
      </c>
      <c r="E9" s="3">
        <v>86609</v>
      </c>
      <c r="F9" s="3" t="s">
        <v>21</v>
      </c>
      <c r="G9" s="3" t="s">
        <v>141</v>
      </c>
      <c r="J9" s="3">
        <v>16</v>
      </c>
    </row>
    <row r="10" spans="1:10" ht="33.6" x14ac:dyDescent="0.4">
      <c r="A10" s="3" t="s">
        <v>24</v>
      </c>
      <c r="B10" s="14" t="s">
        <v>175</v>
      </c>
      <c r="C10" s="3" t="s">
        <v>142</v>
      </c>
      <c r="D10" s="3" t="s">
        <v>24</v>
      </c>
      <c r="E10" s="3">
        <v>87629</v>
      </c>
      <c r="F10" s="3" t="s">
        <v>22</v>
      </c>
      <c r="G10" s="3" t="s">
        <v>143</v>
      </c>
      <c r="J10" s="3">
        <v>15</v>
      </c>
    </row>
    <row r="11" spans="1:10" ht="33.6" x14ac:dyDescent="0.4">
      <c r="A11" s="3" t="s">
        <v>26</v>
      </c>
      <c r="B11" s="14" t="s">
        <v>176</v>
      </c>
      <c r="C11" s="3" t="s">
        <v>142</v>
      </c>
      <c r="D11" s="3" t="s">
        <v>26</v>
      </c>
      <c r="E11" s="3">
        <v>89312</v>
      </c>
      <c r="F11" s="3" t="s">
        <v>25</v>
      </c>
      <c r="G11" s="3" t="s">
        <v>144</v>
      </c>
      <c r="J11" s="3">
        <v>17</v>
      </c>
    </row>
    <row r="12" spans="1:10" x14ac:dyDescent="0.4">
      <c r="A12" s="3" t="s">
        <v>28</v>
      </c>
      <c r="B12" s="3" t="s">
        <v>122</v>
      </c>
      <c r="C12" s="3" t="s">
        <v>145</v>
      </c>
      <c r="D12" s="3" t="s">
        <v>28</v>
      </c>
      <c r="E12" s="3">
        <v>89257</v>
      </c>
      <c r="F12" s="3" t="s">
        <v>27</v>
      </c>
      <c r="G12" s="3" t="s">
        <v>146</v>
      </c>
      <c r="J12" s="3">
        <v>16</v>
      </c>
    </row>
    <row r="13" spans="1:10" x14ac:dyDescent="0.4">
      <c r="A13" s="3" t="s">
        <v>30</v>
      </c>
      <c r="B13" s="3" t="s">
        <v>122</v>
      </c>
      <c r="C13" s="3" t="s">
        <v>113</v>
      </c>
      <c r="D13" s="3" t="s">
        <v>30</v>
      </c>
      <c r="E13" s="3">
        <v>87509</v>
      </c>
      <c r="F13" s="3" t="s">
        <v>29</v>
      </c>
      <c r="G13" s="3" t="s">
        <v>147</v>
      </c>
      <c r="J13" s="3">
        <v>20</v>
      </c>
    </row>
    <row r="14" spans="1:10" ht="33.6" x14ac:dyDescent="0.4">
      <c r="A14" s="3" t="s">
        <v>32</v>
      </c>
      <c r="B14" s="14" t="s">
        <v>177</v>
      </c>
      <c r="C14" s="3" t="s">
        <v>142</v>
      </c>
      <c r="D14" s="3" t="s">
        <v>32</v>
      </c>
      <c r="E14" s="3">
        <v>87600</v>
      </c>
      <c r="F14" s="3" t="s">
        <v>31</v>
      </c>
      <c r="G14" s="3" t="s">
        <v>148</v>
      </c>
      <c r="J14" s="3">
        <v>28</v>
      </c>
    </row>
    <row r="15" spans="1:10" x14ac:dyDescent="0.4">
      <c r="A15" s="3" t="s">
        <v>149</v>
      </c>
      <c r="B15" s="3" t="s">
        <v>122</v>
      </c>
      <c r="C15" s="3" t="s">
        <v>129</v>
      </c>
      <c r="D15" s="3" t="s">
        <v>149</v>
      </c>
      <c r="E15" s="3">
        <v>87600</v>
      </c>
      <c r="F15" s="3" t="s">
        <v>31</v>
      </c>
      <c r="G15" s="3" t="s">
        <v>150</v>
      </c>
      <c r="J15" s="3">
        <v>27</v>
      </c>
    </row>
    <row r="16" spans="1:10" x14ac:dyDescent="0.4">
      <c r="A16" s="3" t="s">
        <v>151</v>
      </c>
      <c r="B16" s="3" t="s">
        <v>122</v>
      </c>
      <c r="C16" s="3" t="s">
        <v>113</v>
      </c>
      <c r="D16" s="3" t="s">
        <v>151</v>
      </c>
      <c r="E16" s="3">
        <v>87435</v>
      </c>
      <c r="F16" s="3" t="s">
        <v>33</v>
      </c>
      <c r="G16" s="3" t="s">
        <v>152</v>
      </c>
      <c r="J16" s="3">
        <v>29</v>
      </c>
    </row>
    <row r="17" spans="1:10" ht="33.6" x14ac:dyDescent="0.4">
      <c r="A17" s="3" t="s">
        <v>153</v>
      </c>
      <c r="B17" s="14" t="s">
        <v>178</v>
      </c>
      <c r="C17" s="3" t="s">
        <v>142</v>
      </c>
      <c r="D17" s="3" t="s">
        <v>153</v>
      </c>
      <c r="E17" s="3">
        <v>86381</v>
      </c>
      <c r="F17" s="3" t="s">
        <v>34</v>
      </c>
      <c r="G17" s="3" t="s">
        <v>154</v>
      </c>
      <c r="J17" s="3">
        <v>14</v>
      </c>
    </row>
    <row r="18" spans="1:10" x14ac:dyDescent="0.4">
      <c r="A18" s="3" t="s">
        <v>155</v>
      </c>
      <c r="B18" s="3" t="s">
        <v>122</v>
      </c>
      <c r="C18" s="3" t="s">
        <v>113</v>
      </c>
      <c r="D18" s="3" t="s">
        <v>155</v>
      </c>
      <c r="E18" s="3">
        <v>88161</v>
      </c>
      <c r="F18" s="3" t="s">
        <v>35</v>
      </c>
      <c r="G18" s="3" t="s">
        <v>156</v>
      </c>
      <c r="J18" s="3">
        <v>16</v>
      </c>
    </row>
    <row r="19" spans="1:10" x14ac:dyDescent="0.4">
      <c r="A19" s="3" t="s">
        <v>157</v>
      </c>
      <c r="B19" s="3" t="s">
        <v>122</v>
      </c>
      <c r="C19" s="3" t="s">
        <v>129</v>
      </c>
      <c r="D19" s="3" t="s">
        <v>157</v>
      </c>
      <c r="E19" s="3">
        <v>86405</v>
      </c>
      <c r="F19" s="3" t="s">
        <v>36</v>
      </c>
      <c r="G19" s="3" t="s">
        <v>158</v>
      </c>
      <c r="J19" s="3">
        <v>13</v>
      </c>
    </row>
    <row r="20" spans="1:10" ht="33.6" x14ac:dyDescent="0.4">
      <c r="A20" s="3" t="s">
        <v>54</v>
      </c>
      <c r="B20" s="14" t="s">
        <v>180</v>
      </c>
      <c r="C20" s="3" t="s">
        <v>113</v>
      </c>
      <c r="D20" s="3" t="s">
        <v>54</v>
      </c>
      <c r="E20" s="3">
        <v>87700</v>
      </c>
      <c r="F20" s="3" t="s">
        <v>37</v>
      </c>
      <c r="G20" s="3" t="s">
        <v>159</v>
      </c>
      <c r="H20" s="3" t="s">
        <v>115</v>
      </c>
      <c r="I20" s="3" t="s">
        <v>173</v>
      </c>
      <c r="J20" s="3">
        <v>23</v>
      </c>
    </row>
    <row r="21" spans="1:10" x14ac:dyDescent="0.4">
      <c r="A21" s="3" t="s">
        <v>39</v>
      </c>
      <c r="B21" s="3" t="s">
        <v>122</v>
      </c>
      <c r="C21" s="3" t="s">
        <v>129</v>
      </c>
      <c r="D21" s="3" t="s">
        <v>39</v>
      </c>
      <c r="E21" s="3">
        <v>86415</v>
      </c>
      <c r="F21" s="3" t="s">
        <v>38</v>
      </c>
      <c r="G21" s="3" t="s">
        <v>160</v>
      </c>
      <c r="J21" s="3">
        <v>15</v>
      </c>
    </row>
    <row r="22" spans="1:10" ht="33.6" x14ac:dyDescent="0.4">
      <c r="A22" s="3" t="s">
        <v>56</v>
      </c>
      <c r="B22" s="14" t="s">
        <v>179</v>
      </c>
      <c r="C22" s="3" t="s">
        <v>113</v>
      </c>
      <c r="D22" s="3" t="s">
        <v>56</v>
      </c>
      <c r="E22" s="3">
        <v>87719</v>
      </c>
      <c r="F22" s="3" t="s">
        <v>40</v>
      </c>
      <c r="G22" s="3" t="s">
        <v>161</v>
      </c>
      <c r="J22" s="3">
        <v>16</v>
      </c>
    </row>
    <row r="23" spans="1:10" x14ac:dyDescent="0.4">
      <c r="A23" s="3" t="s">
        <v>52</v>
      </c>
      <c r="B23" s="3" t="s">
        <v>122</v>
      </c>
      <c r="C23" s="3" t="s">
        <v>145</v>
      </c>
      <c r="D23" s="3" t="s">
        <v>52</v>
      </c>
      <c r="E23" s="3">
        <v>89231</v>
      </c>
      <c r="F23" s="3" t="s">
        <v>41</v>
      </c>
      <c r="G23" s="3" t="s">
        <v>162</v>
      </c>
      <c r="J23" s="3">
        <v>21</v>
      </c>
    </row>
    <row r="24" spans="1:10" x14ac:dyDescent="0.4">
      <c r="A24" s="3" t="s">
        <v>172</v>
      </c>
      <c r="B24" s="3" t="s">
        <v>122</v>
      </c>
      <c r="C24" s="3" t="s">
        <v>163</v>
      </c>
      <c r="D24" s="3" t="s">
        <v>172</v>
      </c>
      <c r="E24" s="3">
        <v>86720</v>
      </c>
      <c r="F24" s="3" t="s">
        <v>42</v>
      </c>
      <c r="G24" s="3" t="s">
        <v>164</v>
      </c>
      <c r="J24" s="3">
        <v>17</v>
      </c>
    </row>
    <row r="25" spans="1:10" x14ac:dyDescent="0.4">
      <c r="A25" s="3" t="s">
        <v>171</v>
      </c>
      <c r="B25" s="14" t="s">
        <v>165</v>
      </c>
      <c r="C25" s="3" t="s">
        <v>166</v>
      </c>
      <c r="D25" s="3" t="s">
        <v>171</v>
      </c>
      <c r="E25" s="3">
        <v>86830</v>
      </c>
      <c r="F25" s="3" t="s">
        <v>43</v>
      </c>
      <c r="G25" s="3" t="s">
        <v>167</v>
      </c>
      <c r="J25" s="3">
        <v>15</v>
      </c>
    </row>
    <row r="26" spans="1:10" x14ac:dyDescent="0.4">
      <c r="A26" s="3" t="s">
        <v>168</v>
      </c>
      <c r="B26" s="14" t="s">
        <v>165</v>
      </c>
      <c r="C26" s="3" t="s">
        <v>166</v>
      </c>
      <c r="D26" s="3" t="s">
        <v>168</v>
      </c>
      <c r="E26" s="3">
        <v>86441</v>
      </c>
      <c r="F26" s="3" t="s">
        <v>44</v>
      </c>
      <c r="G26" s="3" t="s">
        <v>169</v>
      </c>
      <c r="J26" s="3">
        <v>13</v>
      </c>
    </row>
    <row r="27" spans="1:10" x14ac:dyDescent="0.4">
      <c r="A27" s="3" t="s">
        <v>191</v>
      </c>
      <c r="B27" s="14" t="s">
        <v>165</v>
      </c>
      <c r="C27" s="3" t="s">
        <v>190</v>
      </c>
      <c r="D27" s="3" t="s">
        <v>191</v>
      </c>
      <c r="E27" s="15">
        <v>12345</v>
      </c>
      <c r="F27" s="3" t="s">
        <v>193</v>
      </c>
      <c r="G27" s="3" t="s">
        <v>196</v>
      </c>
      <c r="H27" s="3" t="s">
        <v>198</v>
      </c>
      <c r="I27" s="3" t="s">
        <v>197</v>
      </c>
      <c r="J27" s="3">
        <v>15</v>
      </c>
    </row>
    <row r="28" spans="1:10" x14ac:dyDescent="0.4">
      <c r="A28" s="3" t="s">
        <v>53</v>
      </c>
      <c r="B28" s="15" t="s">
        <v>170</v>
      </c>
      <c r="C28" s="15" t="s">
        <v>170</v>
      </c>
      <c r="D28" s="3" t="s">
        <v>53</v>
      </c>
      <c r="E28" s="3" t="s">
        <v>170</v>
      </c>
      <c r="F28" s="3" t="s">
        <v>170</v>
      </c>
      <c r="G28" s="16" t="s">
        <v>170</v>
      </c>
      <c r="H28" s="16"/>
      <c r="I28" s="16"/>
      <c r="J28" s="3" t="s">
        <v>170</v>
      </c>
    </row>
    <row r="29" spans="1:10" x14ac:dyDescent="0.4">
      <c r="E29" s="18"/>
    </row>
    <row r="30" spans="1:10" x14ac:dyDescent="0.4">
      <c r="B30" s="14"/>
    </row>
    <row r="32" spans="1:10" x14ac:dyDescent="0.4">
      <c r="B32" s="14"/>
    </row>
    <row r="37" spans="1:3" x14ac:dyDescent="0.4">
      <c r="A37" t="s">
        <v>15</v>
      </c>
      <c r="B37" s="209" t="s">
        <v>16</v>
      </c>
      <c r="C37" s="209"/>
    </row>
    <row r="38" spans="1:3" x14ac:dyDescent="0.4">
      <c r="A38" t="s">
        <v>0</v>
      </c>
      <c r="B38" t="s">
        <v>1</v>
      </c>
      <c r="C38"/>
    </row>
    <row r="39" spans="1:3" x14ac:dyDescent="0.4">
      <c r="A39" t="s">
        <v>2</v>
      </c>
      <c r="B39" t="s">
        <v>3</v>
      </c>
      <c r="C39"/>
    </row>
    <row r="40" spans="1:3" x14ac:dyDescent="0.4">
      <c r="A40" t="s">
        <v>4</v>
      </c>
      <c r="B40" t="s">
        <v>5</v>
      </c>
      <c r="C40"/>
    </row>
    <row r="41" spans="1:3" x14ac:dyDescent="0.4">
      <c r="A41" t="s">
        <v>6</v>
      </c>
      <c r="B41" t="s">
        <v>7</v>
      </c>
      <c r="C41"/>
    </row>
    <row r="42" spans="1:3" x14ac:dyDescent="0.4">
      <c r="A42" t="s">
        <v>8</v>
      </c>
      <c r="B42" t="s">
        <v>9</v>
      </c>
      <c r="C42"/>
    </row>
    <row r="43" spans="1:3" x14ac:dyDescent="0.4">
      <c r="A43" t="s">
        <v>55</v>
      </c>
      <c r="B43" t="s">
        <v>10</v>
      </c>
      <c r="C43"/>
    </row>
    <row r="44" spans="1:3" x14ac:dyDescent="0.4">
      <c r="A44" t="s">
        <v>11</v>
      </c>
      <c r="B44" t="s">
        <v>12</v>
      </c>
      <c r="C44"/>
    </row>
    <row r="45" spans="1:3" x14ac:dyDescent="0.4">
      <c r="A45"/>
      <c r="B45" t="s">
        <v>13</v>
      </c>
      <c r="C45"/>
    </row>
    <row r="46" spans="1:3" x14ac:dyDescent="0.4">
      <c r="A46"/>
      <c r="B46" t="s">
        <v>14</v>
      </c>
      <c r="C46"/>
    </row>
  </sheetData>
  <sheetProtection password="CCAC" sheet="1" selectLockedCells="1" selectUnlockedCells="1"/>
  <autoFilter ref="C1:J28" xr:uid="{00000000-0009-0000-0000-000005000000}">
    <sortState xmlns:xlrd2="http://schemas.microsoft.com/office/spreadsheetml/2017/richdata2" ref="C2:I25">
      <sortCondition ref="F1"/>
    </sortState>
  </autoFilter>
  <mergeCells count="1">
    <mergeCell ref="B37:C3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F66A2A9E32A24998161150A59D893A" ma:contentTypeVersion="11" ma:contentTypeDescription="Ein neues Dokument erstellen." ma:contentTypeScope="" ma:versionID="83c952ff108e407df9a56b6cdf64f75e">
  <xsd:schema xmlns:xsd="http://www.w3.org/2001/XMLSchema" xmlns:xs="http://www.w3.org/2001/XMLSchema" xmlns:p="http://schemas.microsoft.com/office/2006/metadata/properties" xmlns:ns2="53eeb6ff-be0a-4f28-ab53-644fb819d047" xmlns:ns3="8a12b8a7-95fb-4148-ac3b-35d70d25cc7b" targetNamespace="http://schemas.microsoft.com/office/2006/metadata/properties" ma:root="true" ma:fieldsID="3ff80e1d43764ec1ba5474f9fe75b8a0" ns2:_="" ns3:_="">
    <xsd:import namespace="53eeb6ff-be0a-4f28-ab53-644fb819d047"/>
    <xsd:import namespace="8a12b8a7-95fb-4148-ac3b-35d70d25cc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eb6ff-be0a-4f28-ab53-644fb819d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6fb7d23e-8099-4920-aa92-76155a1f7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2b8a7-95fb-4148-ac3b-35d70d25cc7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859ba6-dc68-4a34-879b-2d81dd459e5f}" ma:internalName="TaxCatchAll" ma:showField="CatchAllData" ma:web="8a12b8a7-95fb-4148-ac3b-35d70d25cc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D35DC8-1663-4748-89B2-ADD2CF98CB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5AFD43-5769-417B-AA68-BEC4397CB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eb6ff-be0a-4f28-ab53-644fb819d047"/>
    <ds:schemaRef ds:uri="8a12b8a7-95fb-4148-ac3b-35d70d25cc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Personal</vt:lpstr>
      <vt:lpstr>Sachkosten</vt:lpstr>
      <vt:lpstr>Einnahmen</vt:lpstr>
      <vt:lpstr>Investberechnung</vt:lpstr>
      <vt:lpstr>Angaben</vt:lpstr>
      <vt:lpstr>Tabelle1</vt:lpstr>
      <vt:lpstr>Investberechnung!Druckbereich</vt:lpstr>
      <vt:lpstr>Personal!Druckbereich</vt:lpstr>
      <vt:lpstr>Sachkosten!Druckbereich</vt:lpstr>
      <vt:lpstr>SummeTilgung</vt:lpstr>
      <vt:lpstr>SummeZinsen</vt:lpstr>
      <vt:lpstr>Tilgungsreste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stei2184</dc:creator>
  <cp:lastModifiedBy>Nuebel, Monika</cp:lastModifiedBy>
  <cp:lastPrinted>2025-07-07T16:21:15Z</cp:lastPrinted>
  <dcterms:created xsi:type="dcterms:W3CDTF">2023-01-02T10:42:41Z</dcterms:created>
  <dcterms:modified xsi:type="dcterms:W3CDTF">2025-09-02T08:03:03Z</dcterms:modified>
</cp:coreProperties>
</file>