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Texte\SHV\SG2A\VIS-Umgestaltung Ordnerstruktur\Formulare\Tagesstätte\Homepage\"/>
    </mc:Choice>
  </mc:AlternateContent>
  <xr:revisionPtr revIDLastSave="0" documentId="13_ncr:1_{2A7C099D-E1D8-41E2-B2E8-D002BCA7EA23}" xr6:coauthVersionLast="47" xr6:coauthVersionMax="47" xr10:uidLastSave="{00000000-0000-0000-0000-000000000000}"/>
  <workbookProtection workbookAlgorithmName="SHA-512" workbookHashValue="BIa8Y012kZUY7Kwo+uO99PFvouiQvakc0XQvNECdtbIwtihiWwZtp49YIreENV9z6W48n/rUJmJUjwlV0+msYQ==" workbookSaltValue="cpVUO2kTwkPeJum53hiE6w==" workbookSpinCount="100000" lockStructure="1"/>
  <bookViews>
    <workbookView xWindow="-25320" yWindow="360" windowWidth="25440" windowHeight="15270" xr2:uid="{00000000-000D-0000-FFFF-FFFF00000000}"/>
  </bookViews>
  <sheets>
    <sheet name="Personal" sheetId="6" r:id="rId1"/>
    <sheet name="Sachkosten" sheetId="14" r:id="rId2"/>
    <sheet name="Einnahmen" sheetId="17" r:id="rId3"/>
    <sheet name="Investberechnung" sheetId="18" r:id="rId4"/>
    <sheet name="Angaben" sheetId="7" state="hidden" r:id="rId5"/>
    <sheet name="Tabelle1" sheetId="11" state="hidden" r:id="rId6"/>
  </sheets>
  <externalReferences>
    <externalReference r:id="rId7"/>
    <externalReference r:id="rId8"/>
  </externalReferences>
  <definedNames>
    <definedName name="_xlnm._FilterDatabase" localSheetId="5" hidden="1">Tabelle1!$C$1:$J$27</definedName>
    <definedName name="_xlnm.Print_Area" localSheetId="3">Investberechnung!$A$1:$K$111</definedName>
    <definedName name="_xlnm.Print_Area" localSheetId="0">Personal!$A$1:$H$49</definedName>
    <definedName name="Instandhaltung">#REF!</definedName>
    <definedName name="InstandhaltungEinrichtung">#REF!</definedName>
    <definedName name="InstandhaltungWäsche">#REF!</definedName>
    <definedName name="InstandsetzungMietvertrag">#REF!</definedName>
    <definedName name="Plätzetatsächlich">[1]Einrichtungsdaten!$G$30</definedName>
    <definedName name="Summeabschreibungen">'[1]Abschreibungen-Finanzierung'!$M$1</definedName>
    <definedName name="SummeFinanzierung">'[1]Abschreibungen-Finanzierung'!$M$9</definedName>
    <definedName name="SummeInstandhaltung">[1]Instandsetzungsaufwendungen!$N$1</definedName>
    <definedName name="SummeMieten">'[1]Mieten-Pachten'!$L$1</definedName>
    <definedName name="SummeTilgung">Investberechnung!$G$19</definedName>
    <definedName name="SummeWiederbeschaffungohneFörderung">[2]Instandsetzungsaufwendungen!$G$24</definedName>
    <definedName name="SummewiederbeschaffungswertmitFörderung">[2]Instandsetzungsaufwendungen!$H$24</definedName>
    <definedName name="SummeZinsen">Investberechnung!$I$19</definedName>
    <definedName name="Tilgungsreste">Investberechnung!$L$19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6" l="1"/>
  <c r="H19" i="6"/>
  <c r="H20" i="6"/>
  <c r="H21" i="6"/>
  <c r="H27" i="6"/>
  <c r="H1" i="18"/>
  <c r="D1" i="18"/>
  <c r="F20" i="18"/>
  <c r="G20" i="18"/>
  <c r="H20" i="18"/>
  <c r="K20" i="18"/>
  <c r="K39" i="18" s="1"/>
  <c r="F21" i="18"/>
  <c r="G21" i="18"/>
  <c r="H21" i="18"/>
  <c r="K21" i="18"/>
  <c r="F22" i="18"/>
  <c r="G22" i="18"/>
  <c r="H22" i="18"/>
  <c r="K22" i="18"/>
  <c r="F23" i="18"/>
  <c r="G23" i="18"/>
  <c r="H23" i="18"/>
  <c r="K23" i="18"/>
  <c r="F24" i="18"/>
  <c r="G24" i="18"/>
  <c r="H24" i="18"/>
  <c r="K24" i="18"/>
  <c r="F25" i="18"/>
  <c r="G25" i="18"/>
  <c r="H25" i="18"/>
  <c r="K25" i="18"/>
  <c r="F26" i="18"/>
  <c r="G26" i="18"/>
  <c r="H26" i="18"/>
  <c r="K26" i="18"/>
  <c r="F27" i="18"/>
  <c r="G27" i="18"/>
  <c r="H27" i="18"/>
  <c r="K27" i="18"/>
  <c r="F28" i="18"/>
  <c r="G28" i="18"/>
  <c r="H28" i="18"/>
  <c r="K28" i="18"/>
  <c r="F29" i="18"/>
  <c r="G29" i="18"/>
  <c r="H29" i="18"/>
  <c r="K29" i="18"/>
  <c r="F30" i="18"/>
  <c r="G30" i="18"/>
  <c r="H30" i="18"/>
  <c r="K30" i="18"/>
  <c r="F31" i="18"/>
  <c r="G31" i="18"/>
  <c r="H31" i="18"/>
  <c r="K31" i="18"/>
  <c r="F32" i="18"/>
  <c r="G32" i="18"/>
  <c r="H32" i="18"/>
  <c r="K32" i="18"/>
  <c r="F33" i="18"/>
  <c r="G33" i="18"/>
  <c r="H33" i="18"/>
  <c r="K33" i="18"/>
  <c r="F34" i="18"/>
  <c r="G34" i="18"/>
  <c r="H34" i="18"/>
  <c r="K34" i="18"/>
  <c r="F35" i="18"/>
  <c r="G35" i="18"/>
  <c r="H35" i="18"/>
  <c r="K35" i="18"/>
  <c r="F36" i="18"/>
  <c r="G36" i="18"/>
  <c r="H36" i="18"/>
  <c r="K36" i="18"/>
  <c r="F37" i="18"/>
  <c r="G37" i="18"/>
  <c r="H37" i="18"/>
  <c r="K37" i="18"/>
  <c r="F38" i="18"/>
  <c r="G38" i="18"/>
  <c r="H38" i="18"/>
  <c r="K38" i="18"/>
  <c r="E39" i="18"/>
  <c r="G39" i="18"/>
  <c r="K78" i="18" s="1"/>
  <c r="H39" i="18"/>
  <c r="K80" i="18" s="1"/>
  <c r="K52" i="18"/>
  <c r="K54" i="18"/>
  <c r="M83" i="18"/>
  <c r="M84" i="18"/>
  <c r="H89" i="18"/>
  <c r="H90" i="18"/>
  <c r="H91" i="18"/>
  <c r="H92" i="18"/>
  <c r="H93" i="18"/>
  <c r="H94" i="18"/>
  <c r="H95" i="18"/>
  <c r="H96" i="18"/>
  <c r="C97" i="18"/>
  <c r="D97" i="18"/>
  <c r="F97" i="18"/>
  <c r="B23" i="17"/>
  <c r="B10" i="17"/>
  <c r="J103" i="18" l="1"/>
  <c r="F45" i="18"/>
  <c r="K45" i="18" s="1"/>
  <c r="F42" i="18"/>
  <c r="K42" i="18" s="1"/>
  <c r="K16" i="18" s="1"/>
  <c r="H97" i="18"/>
  <c r="K87" i="18" s="1"/>
  <c r="K76" i="18"/>
  <c r="J97" i="18"/>
  <c r="H34" i="6"/>
  <c r="C11" i="6"/>
  <c r="C8" i="6"/>
  <c r="C7" i="6"/>
  <c r="B43" i="14"/>
  <c r="B56" i="14" s="1"/>
  <c r="G46" i="18" l="1"/>
  <c r="G43" i="18"/>
  <c r="J102" i="18"/>
  <c r="J105" i="18" s="1"/>
  <c r="G30" i="7"/>
  <c r="K30" i="7"/>
  <c r="H37" i="6" l="1"/>
  <c r="H36" i="6"/>
  <c r="H35" i="6"/>
  <c r="L3" i="7"/>
  <c r="H11" i="7"/>
  <c r="H18" i="7"/>
  <c r="H20" i="7"/>
  <c r="H22" i="7"/>
  <c r="H26" i="7"/>
  <c r="H27" i="7"/>
  <c r="H38" i="6" l="1"/>
  <c r="E10" i="6" s="1"/>
  <c r="J6" i="11"/>
  <c r="J3" i="11"/>
  <c r="J4" i="11"/>
  <c r="J5" i="11"/>
  <c r="J2" i="11"/>
  <c r="J7" i="11"/>
  <c r="J8" i="11"/>
  <c r="J9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8" i="11" l="1"/>
  <c r="H46" i="6" l="1"/>
  <c r="H47" i="6"/>
  <c r="H42" i="6"/>
  <c r="H41" i="6"/>
  <c r="H28" i="6"/>
  <c r="H29" i="6"/>
  <c r="H30" i="6"/>
  <c r="H31" i="6"/>
  <c r="H22" i="6"/>
  <c r="H23" i="6"/>
  <c r="H43" i="6" l="1"/>
  <c r="E11" i="6" s="1"/>
  <c r="H48" i="6"/>
  <c r="H32" i="6" s="1"/>
  <c r="H24" i="6"/>
  <c r="E7" i="6" s="1"/>
  <c r="D7" i="6" l="1"/>
  <c r="E8" i="6"/>
  <c r="D8" i="6" l="1"/>
  <c r="H26" i="6" s="1"/>
  <c r="L16" i="7"/>
  <c r="L4" i="7"/>
  <c r="L5" i="7"/>
  <c r="L6" i="7"/>
  <c r="L7" i="7"/>
  <c r="L8" i="7"/>
  <c r="L9" i="7"/>
  <c r="L10" i="7"/>
  <c r="L11" i="7"/>
  <c r="L12" i="7"/>
  <c r="L13" i="7"/>
  <c r="L14" i="7"/>
  <c r="L15" i="7"/>
  <c r="L17" i="7"/>
  <c r="L18" i="7"/>
  <c r="L19" i="7"/>
  <c r="L20" i="7"/>
  <c r="L21" i="7"/>
  <c r="L22" i="7"/>
  <c r="L23" i="7"/>
  <c r="L24" i="7"/>
  <c r="L25" i="7"/>
  <c r="L26" i="7"/>
  <c r="L27" i="7"/>
  <c r="L30" i="7" l="1"/>
  <c r="D4" i="7" l="1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C27" i="7"/>
  <c r="C4" i="7"/>
  <c r="C5" i="7"/>
  <c r="C6" i="7"/>
  <c r="C7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B6" i="7"/>
  <c r="B7" i="7"/>
  <c r="B5" i="7"/>
  <c r="B4" i="7"/>
  <c r="B9" i="7"/>
  <c r="B10" i="7"/>
  <c r="B11" i="7"/>
  <c r="B12" i="7"/>
  <c r="B13" i="7"/>
  <c r="B14" i="7"/>
  <c r="B16" i="7"/>
  <c r="B15" i="7"/>
  <c r="B17" i="7"/>
  <c r="B18" i="7"/>
  <c r="B19" i="7"/>
  <c r="B20" i="7"/>
  <c r="B21" i="7"/>
  <c r="B22" i="7"/>
  <c r="B23" i="7"/>
  <c r="B24" i="7"/>
  <c r="B25" i="7"/>
  <c r="B26" i="7"/>
  <c r="B27" i="7"/>
  <c r="D3" i="7"/>
  <c r="C3" i="7"/>
  <c r="B3" i="7"/>
  <c r="H17" i="6" l="1"/>
  <c r="H40" i="6"/>
  <c r="S6" i="7" l="1"/>
  <c r="H8" i="7" l="1"/>
  <c r="H16" i="7"/>
  <c r="J16" i="7" s="1"/>
  <c r="H24" i="7"/>
  <c r="I24" i="7" s="1"/>
  <c r="H17" i="7"/>
  <c r="H25" i="7"/>
  <c r="I25" i="7" s="1"/>
  <c r="H12" i="7"/>
  <c r="H13" i="7"/>
  <c r="I13" i="7" s="1"/>
  <c r="H21" i="7"/>
  <c r="I21" i="7" s="1"/>
  <c r="H14" i="7"/>
  <c r="H3" i="7"/>
  <c r="H15" i="7"/>
  <c r="H23" i="7"/>
  <c r="H9" i="7"/>
  <c r="H19" i="7"/>
  <c r="H10" i="7"/>
  <c r="H5" i="7"/>
  <c r="J5" i="7" s="1"/>
  <c r="H6" i="7"/>
  <c r="I6" i="7" s="1"/>
  <c r="J14" i="7"/>
  <c r="H7" i="7"/>
  <c r="I7" i="7" s="1"/>
  <c r="I15" i="7"/>
  <c r="I23" i="7"/>
  <c r="H4" i="7"/>
  <c r="J28" i="7"/>
  <c r="J22" i="7"/>
  <c r="J3" i="7" l="1"/>
  <c r="I3" i="7"/>
  <c r="I8" i="7"/>
  <c r="J8" i="7"/>
  <c r="H30" i="7"/>
  <c r="I18" i="7"/>
  <c r="J17" i="7"/>
  <c r="J18" i="7"/>
  <c r="I17" i="7"/>
  <c r="J26" i="7"/>
  <c r="J10" i="7"/>
  <c r="I26" i="7"/>
  <c r="I10" i="7"/>
  <c r="I22" i="7"/>
  <c r="J9" i="7"/>
  <c r="J21" i="7"/>
  <c r="I9" i="7"/>
  <c r="I5" i="7"/>
  <c r="J4" i="7"/>
  <c r="J25" i="7"/>
  <c r="I14" i="7"/>
  <c r="J13" i="7"/>
  <c r="J24" i="7"/>
  <c r="J7" i="7"/>
  <c r="I20" i="7"/>
  <c r="I16" i="7"/>
  <c r="I12" i="7"/>
  <c r="I4" i="7"/>
  <c r="J20" i="7"/>
  <c r="J12" i="7"/>
  <c r="J27" i="7"/>
  <c r="J23" i="7"/>
  <c r="J19" i="7"/>
  <c r="J15" i="7"/>
  <c r="J11" i="7"/>
  <c r="J6" i="7"/>
  <c r="I27" i="7"/>
  <c r="I19" i="7"/>
  <c r="I11" i="7"/>
  <c r="I28" i="7"/>
  <c r="J30" i="7" l="1"/>
  <c r="I3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eber_hel</author>
  </authors>
  <commentList>
    <comment ref="I18" authorId="0" shapeId="0" xr:uid="{00000000-0006-0000-0300-000004000000}">
      <text>
        <r>
          <rPr>
            <sz val="12"/>
            <color indexed="81"/>
            <rFont val="Tahoma"/>
            <family val="2"/>
          </rPr>
          <t xml:space="preserve">Bitte jeweils entsprechende Spalte mit x markieren.
</t>
        </r>
      </text>
    </comment>
    <comment ref="J18" authorId="0" shapeId="0" xr:uid="{00000000-0006-0000-0300-000005000000}">
      <text>
        <r>
          <rPr>
            <sz val="12"/>
            <color indexed="81"/>
            <rFont val="Tahoma"/>
            <family val="2"/>
          </rPr>
          <t xml:space="preserve">Bitte jeweils entsprechende Spalte mit x markieren.
</t>
        </r>
      </text>
    </comment>
  </commentList>
</comments>
</file>

<file path=xl/sharedStrings.xml><?xml version="1.0" encoding="utf-8"?>
<sst xmlns="http://schemas.openxmlformats.org/spreadsheetml/2006/main" count="601" uniqueCount="384">
  <si>
    <t>BKH</t>
  </si>
  <si>
    <t>F0</t>
  </si>
  <si>
    <t>SPDi</t>
  </si>
  <si>
    <t>F1</t>
  </si>
  <si>
    <t>PSB</t>
  </si>
  <si>
    <t>F2</t>
  </si>
  <si>
    <t>PSY</t>
  </si>
  <si>
    <t>F3</t>
  </si>
  <si>
    <t>Arzt</t>
  </si>
  <si>
    <t>F4</t>
  </si>
  <si>
    <t>F5</t>
  </si>
  <si>
    <t>F6</t>
  </si>
  <si>
    <t>F7</t>
  </si>
  <si>
    <t>unbekannte Diagnose</t>
  </si>
  <si>
    <t>(1) Zuweiser</t>
  </si>
  <si>
    <t>(2) Hauptdiagnosen nach ICS 10</t>
  </si>
  <si>
    <t>Straße</t>
  </si>
  <si>
    <t>Summe</t>
  </si>
  <si>
    <t>Aichach</t>
  </si>
  <si>
    <t>Augsburg</t>
  </si>
  <si>
    <t>Dillingen</t>
  </si>
  <si>
    <t>Donauwörth</t>
  </si>
  <si>
    <t>Füssen</t>
  </si>
  <si>
    <t>BKS</t>
  </si>
  <si>
    <t>Augustenstr. 14</t>
  </si>
  <si>
    <t>Günzburg</t>
  </si>
  <si>
    <t>Lindenallee 2</t>
  </si>
  <si>
    <t>Illertissen</t>
  </si>
  <si>
    <t>Unterer Graben 7</t>
  </si>
  <si>
    <t>Immenstadt</t>
  </si>
  <si>
    <t>Sonthofener Str. 17</t>
  </si>
  <si>
    <t>Kaufbeuren</t>
  </si>
  <si>
    <t>Kemnater Str. 16</t>
  </si>
  <si>
    <t>Kempten</t>
  </si>
  <si>
    <t>Krumbach</t>
  </si>
  <si>
    <t>Lindenberg</t>
  </si>
  <si>
    <t>Meitingen</t>
  </si>
  <si>
    <t>Memmingen</t>
  </si>
  <si>
    <t>Mering</t>
  </si>
  <si>
    <t>Herzog-Wilhelm-Str. 1</t>
  </si>
  <si>
    <t>Mindelheim</t>
  </si>
  <si>
    <t>Neu-Ulm</t>
  </si>
  <si>
    <t>Nördlingen</t>
  </si>
  <si>
    <t>Schwabmünchen</t>
  </si>
  <si>
    <t>Zusmarshausen</t>
  </si>
  <si>
    <t>Augsburg CV</t>
  </si>
  <si>
    <t>Augsburg DW</t>
  </si>
  <si>
    <t>Augsburg AWO</t>
  </si>
  <si>
    <t>Kaufbeuren BKS</t>
  </si>
  <si>
    <t>Kaufbeuren DW</t>
  </si>
  <si>
    <t>Stiftung St. Johannes</t>
  </si>
  <si>
    <t>Am Reitweg 2</t>
  </si>
  <si>
    <t>Gartenstraße 20</t>
  </si>
  <si>
    <t>Bitte wählen</t>
  </si>
  <si>
    <t>In der Kappel 2</t>
  </si>
  <si>
    <t>Hallstattstr. 14</t>
  </si>
  <si>
    <t>Vorname</t>
  </si>
  <si>
    <t>Nachname</t>
  </si>
  <si>
    <t xml:space="preserve">Berufliche Qualifikation </t>
  </si>
  <si>
    <t>Beschäftigungszeitraum</t>
  </si>
  <si>
    <t>VZÄ</t>
  </si>
  <si>
    <t>Wochen-Std.</t>
  </si>
  <si>
    <t>von</t>
  </si>
  <si>
    <t>bis</t>
  </si>
  <si>
    <t>Fachkräfte</t>
  </si>
  <si>
    <t>Quote</t>
  </si>
  <si>
    <t>Leitung</t>
  </si>
  <si>
    <t>Verwaltungskräfte</t>
  </si>
  <si>
    <t>FK</t>
  </si>
  <si>
    <t>HK</t>
  </si>
  <si>
    <t>TS</t>
  </si>
  <si>
    <t>Platzzahl</t>
  </si>
  <si>
    <t>Verwaltung</t>
  </si>
  <si>
    <t>AUX DW</t>
  </si>
  <si>
    <t>AUX AWO</t>
  </si>
  <si>
    <t>AUX CV</t>
  </si>
  <si>
    <t>MEI DW</t>
  </si>
  <si>
    <t>MER DW</t>
  </si>
  <si>
    <t>AIC CV</t>
  </si>
  <si>
    <t>SMÜ DiCV</t>
  </si>
  <si>
    <t>KRU BKS</t>
  </si>
  <si>
    <t>ZUS DiCV</t>
  </si>
  <si>
    <t>DON StJ.</t>
  </si>
  <si>
    <t>NÖ LH</t>
  </si>
  <si>
    <t>NU DW</t>
  </si>
  <si>
    <t>GZ BKS</t>
  </si>
  <si>
    <t>DLG CV</t>
  </si>
  <si>
    <t>KE DW</t>
  </si>
  <si>
    <t>IM DW</t>
  </si>
  <si>
    <t>KF DW</t>
  </si>
  <si>
    <t>KF BKS</t>
  </si>
  <si>
    <t>FÜS BKS</t>
  </si>
  <si>
    <t>MM DW</t>
  </si>
  <si>
    <t>MN DW</t>
  </si>
  <si>
    <t>LI DW</t>
  </si>
  <si>
    <t>ILL DW</t>
  </si>
  <si>
    <t>Betreuungspersonal</t>
  </si>
  <si>
    <t>(Qualifizierte) Hilfskräfte</t>
  </si>
  <si>
    <t>Mindestfachkraftquote</t>
  </si>
  <si>
    <t>SOLL</t>
  </si>
  <si>
    <t>IST</t>
  </si>
  <si>
    <t>AUX BKS</t>
  </si>
  <si>
    <t>Augsburg Picasso</t>
  </si>
  <si>
    <t>Mindestbesetzung TS bis 15 Plätze</t>
  </si>
  <si>
    <t>Wochenarbeitszeit</t>
  </si>
  <si>
    <t>Betreuungspersonal VZÄ</t>
  </si>
  <si>
    <t>Träger</t>
  </si>
  <si>
    <t>Ort</t>
  </si>
  <si>
    <t xml:space="preserve">Diakonie Allgäu e.V. </t>
  </si>
  <si>
    <t>E-Mail</t>
  </si>
  <si>
    <t>die-kappel@diakonie-allgaeu.de</t>
  </si>
  <si>
    <t>Name</t>
  </si>
  <si>
    <t>Anschrift</t>
  </si>
  <si>
    <t>PLZ</t>
  </si>
  <si>
    <t>Telefonnummer</t>
  </si>
  <si>
    <t>Plätze</t>
  </si>
  <si>
    <t>Münchener Str. 19</t>
  </si>
  <si>
    <t>Tagesstätte für psychische Gesundheit</t>
  </si>
  <si>
    <t>08251 / 93 46 5 - 27</t>
  </si>
  <si>
    <t>Th.-Wiedemann-Str. 9</t>
  </si>
  <si>
    <t>Caritasverband für die Stadt und den Landkreis Augsburg e.V.</t>
  </si>
  <si>
    <t>0821 / 43 80 58 3</t>
  </si>
  <si>
    <t>Böheimstr. 6</t>
  </si>
  <si>
    <t>Diakonisches Werk Augsburg e.V.</t>
  </si>
  <si>
    <t>Kirchbergstr. 23</t>
  </si>
  <si>
    <t>Tageszentrum für seelische Gesundheit</t>
  </si>
  <si>
    <t>0821 / 65 07 20 30</t>
  </si>
  <si>
    <t>Hofrat-Röhrer-Str. 10 ½</t>
  </si>
  <si>
    <t>Tagesstätte für alkoholkranke Menschen</t>
  </si>
  <si>
    <t>09071 / 70579-26</t>
  </si>
  <si>
    <t>Zirgesheimer Str. 15</t>
  </si>
  <si>
    <t>0906 / 70 01 03 50</t>
  </si>
  <si>
    <t>Bezirkskliniken Schwaben WOHNEN UND FÖRDERN</t>
  </si>
  <si>
    <t>08362 / 30 0 - 41 60</t>
  </si>
  <si>
    <t>08221 / 96 28 31</t>
  </si>
  <si>
    <t>Diakonisches Werk Neu-Ulm e.V.</t>
  </si>
  <si>
    <t>07303 / 90 66 51 1</t>
  </si>
  <si>
    <t>08323 / 99 96 5-0</t>
  </si>
  <si>
    <t>08341 / 72 45 31</t>
  </si>
  <si>
    <t>Bismarckstr. 20</t>
  </si>
  <si>
    <t>08341 / 99 41 92</t>
  </si>
  <si>
    <t>St.-Mang-Platz 12</t>
  </si>
  <si>
    <t>0831 / 54 05 9 - 21 0</t>
  </si>
  <si>
    <t>Mindelheimer Str. 20</t>
  </si>
  <si>
    <t>08282 / 80 04 37 0</t>
  </si>
  <si>
    <t>Sedanstr. 4 a</t>
  </si>
  <si>
    <t>08381 / 48 86 12 0</t>
  </si>
  <si>
    <t>Hauptstr. 56 d</t>
  </si>
  <si>
    <t>08271 / 42 47 10</t>
  </si>
  <si>
    <t>08331 / 98 44 4 - 0</t>
  </si>
  <si>
    <t>08233 / 74 49 60</t>
  </si>
  <si>
    <t>08261 / 9 09 66 - 0</t>
  </si>
  <si>
    <t>0731 / 88 03 02 0</t>
  </si>
  <si>
    <t>Lebenshilfe Donau-Ries e.V.</t>
  </si>
  <si>
    <t xml:space="preserve">Tagesstätte für seelische Gesundheit </t>
  </si>
  <si>
    <t>Caritasverband für die Diözese Augsburg e.V.</t>
  </si>
  <si>
    <t>08232 / 96 64 - 30</t>
  </si>
  <si>
    <t>Augsburger Str. 38</t>
  </si>
  <si>
    <t>08291 / 85 94 3 - 50</t>
  </si>
  <si>
    <t>-</t>
  </si>
  <si>
    <t>Ferdinand-Wagner-Str. 3</t>
  </si>
  <si>
    <t>Glashütter Str. 2</t>
  </si>
  <si>
    <t>Tagesstätte für seelische Gesundheit 
„Augustenhof“</t>
  </si>
  <si>
    <t>Tagesstätte für seelische Gesundheit 
„Alte Pforte“</t>
  </si>
  <si>
    <t>Tagesstätte für seelische Gesundheit 
„Rösslehaus“</t>
  </si>
  <si>
    <t>Tagesstätte für seelische Gesundheit 
“Im Cafe Zott“</t>
  </si>
  <si>
    <t>Tagesstätte für psychische Gesundheit 
„DiakoNische“</t>
  </si>
  <si>
    <t>Tagesstätte für psychische Gesundheit 
„An der Kappel“</t>
  </si>
  <si>
    <t>CV</t>
  </si>
  <si>
    <t>AWO</t>
  </si>
  <si>
    <t>DW</t>
  </si>
  <si>
    <t>StJ.</t>
  </si>
  <si>
    <t>LH</t>
  </si>
  <si>
    <t>DiCV</t>
  </si>
  <si>
    <t>Straße Hausnummer</t>
  </si>
  <si>
    <t>Orz</t>
  </si>
  <si>
    <t>Jahr</t>
  </si>
  <si>
    <t>&gt;25 Plätze</t>
  </si>
  <si>
    <t>&lt;25 Plätze</t>
  </si>
  <si>
    <t>Sozialpsychiatrische Tagesstätte</t>
  </si>
  <si>
    <t>Gesamt-monate</t>
  </si>
  <si>
    <t>Zuverdienst</t>
  </si>
  <si>
    <t>(Qualifizierte) Unterstützungskräfte</t>
  </si>
  <si>
    <t>LMZ</t>
  </si>
  <si>
    <t>AUX LMZ</t>
  </si>
  <si>
    <t>Augsburg Louise de Marillac Zentrum</t>
  </si>
  <si>
    <t>0821 / 570 48 -61</t>
  </si>
  <si>
    <t>0821 / 4803-4600</t>
  </si>
  <si>
    <t xml:space="preserve">Heilig-Kreuz-Str. 22 </t>
  </si>
  <si>
    <t>Tagesstätte für psychische Gesundheit "Pikasso"</t>
  </si>
  <si>
    <t>Zuverdienstkräfte</t>
  </si>
  <si>
    <t>zusätzliche Zuverdienstkräfte</t>
  </si>
  <si>
    <t>Stefan Thiel</t>
  </si>
  <si>
    <t>Bezirkskliniken Schwaben</t>
  </si>
  <si>
    <t>tagesstaette-mering@diakonie-augsburg.de</t>
  </si>
  <si>
    <t>Spenglergäßchen 7a</t>
  </si>
  <si>
    <t>Carina Gebele</t>
  </si>
  <si>
    <t>Diakonisches Werk Augsburg e.V</t>
  </si>
  <si>
    <t>Eckstraße 25</t>
  </si>
  <si>
    <t>Till Bauer</t>
  </si>
  <si>
    <t>Corina Krüger</t>
  </si>
  <si>
    <t>Bezirkskliniken Schwaben WOHNEN und FÖRDERN</t>
  </si>
  <si>
    <t>tagesstaette@caritas-aichach-friedberg.de</t>
  </si>
  <si>
    <t>Rosa Straub</t>
  </si>
  <si>
    <t xml:space="preserve">Caritasverband für den Landkreis Aichach-Friedberg e. V. </t>
  </si>
  <si>
    <t>Hermann-Löns- Str. 6</t>
  </si>
  <si>
    <t>Friedberg</t>
  </si>
  <si>
    <t>tagesstaette@caritas-dillingen.de</t>
  </si>
  <si>
    <t>Heidrun Ostertag</t>
  </si>
  <si>
    <t>Caritasverband für den Landkreis Dillingen/Donau e.V.</t>
  </si>
  <si>
    <t>Dillingen/Donau</t>
  </si>
  <si>
    <t>sucht@caritas-augsburg-stadt.de</t>
  </si>
  <si>
    <t>Marcel Terhaag</t>
  </si>
  <si>
    <t xml:space="preserve">Depotstraße 5 </t>
  </si>
  <si>
    <t>tagesstaette@caritas-augsburg-stadt.de</t>
  </si>
  <si>
    <t>Diakonie Allgäu e. V.</t>
  </si>
  <si>
    <t>Christoph Grauer</t>
  </si>
  <si>
    <t>diako-nische@diakonie-allgaeu.de</t>
  </si>
  <si>
    <t>Rupert Wagner</t>
  </si>
  <si>
    <t>Barbara Mendjan</t>
  </si>
  <si>
    <t>spz.westallgaeu@diakonie-allgaeu.de</t>
  </si>
  <si>
    <t>Olaf Höck</t>
  </si>
  <si>
    <t>Reinhard Kraus</t>
  </si>
  <si>
    <t>spz.oberallgaeu@diakonie-allgaeu.de</t>
  </si>
  <si>
    <t>AWOSANA GmbH</t>
  </si>
  <si>
    <t>Rosenaustraße 38</t>
  </si>
  <si>
    <t>Sabine Feyen</t>
  </si>
  <si>
    <t>Wolfgang Klaiber-Mehling</t>
  </si>
  <si>
    <t>tagesstaette-meitingen@diakonie-augsburg.de</t>
  </si>
  <si>
    <t>Christine Bayerle</t>
  </si>
  <si>
    <t>Bezirkskliniken Schwaben KU</t>
  </si>
  <si>
    <t>Geschwister-Schönert-Str. 4</t>
  </si>
  <si>
    <t xml:space="preserve"> Augsburg</t>
  </si>
  <si>
    <t>Stiftung Sankt Johannes</t>
  </si>
  <si>
    <t>Schloßstraße 8</t>
  </si>
  <si>
    <t>Marxheim</t>
  </si>
  <si>
    <t>Veronika Skutta</t>
  </si>
  <si>
    <t>assistenz@lhdon.de</t>
  </si>
  <si>
    <t>09081 / 7898 41 11</t>
  </si>
  <si>
    <t>Assistenz GmbH</t>
  </si>
  <si>
    <t>Gewerbestraße 19</t>
  </si>
  <si>
    <t>tagesstaette-augsburg@diakonie-augsburg.de</t>
  </si>
  <si>
    <t>0821 / 45019 - 4013</t>
  </si>
  <si>
    <t>tagesstaette.schwabmuenchen@caritas-augsburg.de</t>
  </si>
  <si>
    <t>Marcus Hoffmann</t>
  </si>
  <si>
    <t>Auf dem Kreuz 41</t>
  </si>
  <si>
    <t>c.gross@caritas-augsburg.de</t>
  </si>
  <si>
    <t>Susanne Grüßhaber</t>
  </si>
  <si>
    <t>tagesstaette@diakonie-neu-ulm.de</t>
  </si>
  <si>
    <t>Ute Kröner</t>
  </si>
  <si>
    <t>Sebastian Klinghammer</t>
  </si>
  <si>
    <t>Rebecca Jung</t>
  </si>
  <si>
    <t>Summe*</t>
  </si>
  <si>
    <t>* Wert wird zu 1/3 bei den (qualifizierten) Unterstützungskräften berücksichtigt</t>
  </si>
  <si>
    <t>tageszentrum@awo-augsburg.de</t>
  </si>
  <si>
    <t>tagesstaette.guenzburg@bezirkskliniken-schwaben.de</t>
  </si>
  <si>
    <t>tagesstaette-kaufbeuren@diakonie-augsburg.de</t>
  </si>
  <si>
    <t>spz.illertissen@diakonie-neu-ulm.de</t>
  </si>
  <si>
    <t>tagesstaette.krumbach@bezirkskliniken-schwaben.de</t>
  </si>
  <si>
    <t>spz.kempten@diakonie-allgaeu.de</t>
  </si>
  <si>
    <t>tagesstaette.kaufbeuren@bezirkskliniken-schwaben.de</t>
  </si>
  <si>
    <t>tagesstaette.fuessen@bezirkskliniken-schwaben.de</t>
  </si>
  <si>
    <t>PIKASSO@bkh-augsburg.de</t>
  </si>
  <si>
    <t>donauwoerthtagesstaette@sanktjohannes.com</t>
  </si>
  <si>
    <t>weitere Diagnosen</t>
  </si>
  <si>
    <t>(Qualifizierte) Unterstützungskräfte, inkl. Genesungsbegleitung, Werksstudenten</t>
  </si>
  <si>
    <t>Studentische Hilfskräfte, Praktikanten, Duale Studenten</t>
  </si>
  <si>
    <t>Jobcenter/Agentur für Arbeit</t>
  </si>
  <si>
    <t>Internet</t>
  </si>
  <si>
    <t>soziales Umfeld</t>
  </si>
  <si>
    <t>ABW</t>
  </si>
  <si>
    <t>Sonstiges</t>
  </si>
  <si>
    <t>Sachaufwand</t>
  </si>
  <si>
    <t>in €</t>
  </si>
  <si>
    <t>Lebensmittel</t>
  </si>
  <si>
    <t>z.B. entstandenen Kosten Lebensmittel und Getränke für den täglichen Gebrauch</t>
  </si>
  <si>
    <t>Steuern, Abg., Versicherungen</t>
  </si>
  <si>
    <t>z.B. Müllgebühren, Haftpflicht, Berufsgenossenschaft, KFZ Steuer und Versicherungen, s. ggf. "Fuhrpark"</t>
  </si>
  <si>
    <t>Beiträge für Verbandsumlagen</t>
  </si>
  <si>
    <t>z.B. Vertreter für Bezirk-, Landes- und Bundesebene</t>
  </si>
  <si>
    <t>Energie, Wasser, Brennstoffe</t>
  </si>
  <si>
    <t>z.B. verbrauchsabhängiger Aufwand</t>
  </si>
  <si>
    <t>Wirtschaftsbedarf</t>
  </si>
  <si>
    <t>z.B. Hausverbrauchsmaterial (Glühbirnen, Reinigungsmittel, Toilettenartikel)</t>
  </si>
  <si>
    <t>Verwaltungsbedarf</t>
  </si>
  <si>
    <t>z.B. Büromaterial vor Ort, Porto, Sachkosten in der Verwaltung, EDV Verwaltung in Tagesstätte, Telefonanlage</t>
  </si>
  <si>
    <t>Fuhrpark</t>
  </si>
  <si>
    <t>z.B. Fuhrparkkosten bei Leasing, Verbrauchskosten Fuhrpark</t>
  </si>
  <si>
    <t>Sonstige Aufwendungen</t>
  </si>
  <si>
    <t xml:space="preserve">z.B. </t>
  </si>
  <si>
    <t xml:space="preserve">Sonderkosten f. Betreute </t>
  </si>
  <si>
    <t>z.B. Motivationsprämie, Freizeitgestaltung, EDV für Klienten, Material AT/BT &amp; Zuverdienst</t>
  </si>
  <si>
    <t>Wartung</t>
  </si>
  <si>
    <t>z.B. Aufzug, Feuermelder, Feuerlöscher, Lüftungsanlage, Elektrogeräte</t>
  </si>
  <si>
    <t>Fremdleistungen</t>
  </si>
  <si>
    <t xml:space="preserve">z.B. Kosten für beispielsweise Reinigung, Haustechnik </t>
  </si>
  <si>
    <t>Fortbildungen</t>
  </si>
  <si>
    <t>z.B. Kosten für Personal-Fortbildungen</t>
  </si>
  <si>
    <t>Zentralverwaltung</t>
  </si>
  <si>
    <t>z.B. Anteilige Kosten für:
Zentrale Dienste, Lohnabrechnung, EDV, Arbeitssicherheit, Betriebsrat, Geschäftsführung, QM, Datensicherheit, Reinigung, Hausmeister</t>
  </si>
  <si>
    <t>Sonstiges (nähere Bezeichnung)</t>
  </si>
  <si>
    <t>Bezeichnung</t>
  </si>
  <si>
    <t>Summe Sachkosten</t>
  </si>
  <si>
    <t>"Grau hinterlegte Felder" können beschrieben werden.</t>
  </si>
  <si>
    <t>Personalaufwand der Tagesstätte in</t>
  </si>
  <si>
    <t>Genehmigte Plätze</t>
  </si>
  <si>
    <t>Orte</t>
  </si>
  <si>
    <t>Einnahmen</t>
  </si>
  <si>
    <t>Eigenanteil der Besuchenden</t>
  </si>
  <si>
    <t>z.B. Mittagsessenverkauf, Eigenanteil Ausflüge</t>
  </si>
  <si>
    <t>Einnahmen aus wirtschaftlichem Bereich</t>
  </si>
  <si>
    <t>z.B. Spenden</t>
  </si>
  <si>
    <t>Summe Einnahmen</t>
  </si>
  <si>
    <t>z.B. Verkauf, Zuverdienst</t>
  </si>
  <si>
    <t>täglicher Investivanteil im Entgelt</t>
  </si>
  <si>
    <t>Berechnungs- bzw. Vergütungstage</t>
  </si>
  <si>
    <t>aktuelle Platzzahl</t>
  </si>
  <si>
    <t>Gesamtsumme der ansetzbaren Kosten für investiven Bestandteile</t>
  </si>
  <si>
    <t>Ergebnis Investkostenberechnung</t>
  </si>
  <si>
    <t>5.</t>
  </si>
  <si>
    <t>Tilgungsreste</t>
  </si>
  <si>
    <t>Zinsbetrag</t>
  </si>
  <si>
    <t>Aktuelle Tilgung</t>
  </si>
  <si>
    <t>Zinssatz v.H.</t>
  </si>
  <si>
    <t>Aktuelle Restschuld</t>
  </si>
  <si>
    <t>Darlehens-nennbetrag</t>
  </si>
  <si>
    <t>Darlehen</t>
  </si>
  <si>
    <t>Finanzierungskosten</t>
  </si>
  <si>
    <t>4.</t>
  </si>
  <si>
    <t>AFA-Fahrzeug 2</t>
  </si>
  <si>
    <t>3.3.2.</t>
  </si>
  <si>
    <t xml:space="preserve"> </t>
  </si>
  <si>
    <t>AFA-Fahrzeug 1</t>
  </si>
  <si>
    <t>3.3.1.</t>
  </si>
  <si>
    <t>für Fahrzeuge</t>
  </si>
  <si>
    <t>3.3.</t>
  </si>
  <si>
    <t>für Einrichtung, Wäsche und Geschirr (ist bereits in den Punkten 1.2. und 1.3.enthalten)</t>
  </si>
  <si>
    <t>3.2.</t>
  </si>
  <si>
    <t>wurde, in den ersten 25 Jahren 0,5 % des Wiederbeschaffungswertes</t>
  </si>
  <si>
    <t>bei Einrichtungen, deren Einrichtung mit mehr als 50 % aus öffentlichen Zuschüssen gefördert</t>
  </si>
  <si>
    <t>3.1.2.</t>
  </si>
  <si>
    <t>grundsätzlich 1 % des Wiederbeschaffungswertes (siehe 1.1.)</t>
  </si>
  <si>
    <t>3.1.1.</t>
  </si>
  <si>
    <t>für Gebäude</t>
  </si>
  <si>
    <t>3.1.</t>
  </si>
  <si>
    <t>Abschreibungen für Tagesstätten</t>
  </si>
  <si>
    <t>3.</t>
  </si>
  <si>
    <t>Monatsmiete/Monatspacht</t>
  </si>
  <si>
    <t>Objekt</t>
  </si>
  <si>
    <t>Mieten/Pacht</t>
  </si>
  <si>
    <t>2.</t>
  </si>
  <si>
    <t>Instandsetzungspauschale für Gebäude lt. Mietvetrag von der Einrichtung angesetzt jährlich:</t>
  </si>
  <si>
    <t>Wert</t>
  </si>
  <si>
    <t>Faktor</t>
  </si>
  <si>
    <t>Instandsetzungsaufwendungen für Wäsche und Geschirr</t>
  </si>
  <si>
    <t>1.3.</t>
  </si>
  <si>
    <t>Instandsetzungsaufwendungen für Einrichtung</t>
  </si>
  <si>
    <t>1.2.</t>
  </si>
  <si>
    <t>Wert 1914 in Mark</t>
  </si>
  <si>
    <t>Datum des Bescheides</t>
  </si>
  <si>
    <t>Wiederbeschaffungswert in Euro mit Förderung</t>
  </si>
  <si>
    <t>Wiederbeschaffungswert in Euro ohne Förderung</t>
  </si>
  <si>
    <t>BKZ</t>
  </si>
  <si>
    <t xml:space="preserve">Stammversicherungssumme der Brandversicherung </t>
  </si>
  <si>
    <t>50% Förderung &amp; &lt;25 Jahre                  nur relevant für die Berechnung der Abschreibungen</t>
  </si>
  <si>
    <t>Gebäudebezeichnung</t>
  </si>
  <si>
    <t>1% (für die ersten 10 Jahre) und 1,5 % (ab dem 11. Jahr )</t>
  </si>
  <si>
    <t>Instandsetzungsaufwendungen für Gebäude</t>
  </si>
  <si>
    <t>1.1.</t>
  </si>
  <si>
    <t>Instandsetzungsaufwendungen Tagesstätte</t>
  </si>
  <si>
    <t>1.</t>
  </si>
  <si>
    <t>- Eigenkapital, Förderbescheid und Jahr der Inbetriebnahme</t>
  </si>
  <si>
    <t>- Nachweis Darlehen mit aktueller Restschuld und Zinssatz</t>
  </si>
  <si>
    <t>3.) Abschreibungen-Finanzierung</t>
  </si>
  <si>
    <t>- Pachten, Pachtvertrag und Nachweis aktueller Pachthöhe</t>
  </si>
  <si>
    <t>- Mieten, Mietvertrag und Nachweis aktueller Miethöhe</t>
  </si>
  <si>
    <t>2.) Mieten-Pachten</t>
  </si>
  <si>
    <t>- Förderbescheid und Jahr der Inbetriebnahme</t>
  </si>
  <si>
    <t>- Brandversicherungsurkunde</t>
  </si>
  <si>
    <t>1.) Instandsetzungsaufwendungen</t>
  </si>
  <si>
    <t>Vorzulegende Unterlagen für die Berechnung der Investitionskosten:</t>
  </si>
  <si>
    <t>Anpassung der Baukostenrichtzahl auf 27,8 (Eurobasis) ab 01.01.2027</t>
  </si>
  <si>
    <t>genehmigte Platzzahl</t>
  </si>
  <si>
    <t xml:space="preserve">Investitionsbetrag Tagesstätte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</si>
</sst>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00000"/>
    <numFmt numFmtId="166" formatCode="0.00\ &quot;h&quot;"/>
    <numFmt numFmtId="167" formatCode="#,##0.00\ _€"/>
    <numFmt numFmtId="168" formatCode="0.0"/>
    <numFmt numFmtId="169" formatCode="#,##0\ &quot;€&quot;"/>
  </numFmts>
  <fonts count="22" x14ac:knownFonts="1">
    <font>
      <sz val="11"/>
      <color theme="1"/>
      <name val="Segoe UI"/>
      <family val="2"/>
      <scheme val="minor"/>
    </font>
    <font>
      <b/>
      <sz val="15"/>
      <color theme="3"/>
      <name val="Segoe UI"/>
      <family val="2"/>
      <scheme val="minor"/>
    </font>
    <font>
      <b/>
      <sz val="15"/>
      <color theme="3"/>
      <name val="Segoe UI"/>
      <family val="2"/>
      <scheme val="major"/>
    </font>
    <font>
      <sz val="11"/>
      <color theme="1"/>
      <name val="Segoe UI"/>
      <family val="2"/>
    </font>
    <font>
      <sz val="11"/>
      <name val="Segoe UI"/>
      <family val="2"/>
      <scheme val="minor"/>
    </font>
    <font>
      <i/>
      <sz val="11"/>
      <color theme="1"/>
      <name val="Segoe UI"/>
      <family val="2"/>
      <scheme val="minor"/>
    </font>
    <font>
      <b/>
      <sz val="13"/>
      <color theme="3"/>
      <name val="Segoe UI"/>
      <family val="2"/>
      <scheme val="minor"/>
    </font>
    <font>
      <sz val="11"/>
      <color theme="1"/>
      <name val="Segoe UI"/>
      <family val="2"/>
      <scheme val="minor"/>
    </font>
    <font>
      <b/>
      <sz val="11"/>
      <color theme="1"/>
      <name val="Segoe UI"/>
      <family val="2"/>
      <scheme val="minor"/>
    </font>
    <font>
      <sz val="11"/>
      <color theme="0"/>
      <name val="Segoe UI"/>
      <family val="2"/>
      <scheme val="minor"/>
    </font>
    <font>
      <b/>
      <sz val="26"/>
      <name val="Times New Roman"/>
      <family val="1"/>
    </font>
    <font>
      <b/>
      <sz val="18"/>
      <name val="Times New Roman"/>
      <family val="1"/>
    </font>
    <font>
      <b/>
      <sz val="16"/>
      <name val="Segoe UI"/>
      <family val="2"/>
    </font>
    <font>
      <sz val="12"/>
      <name val="Segoe UI"/>
      <family val="2"/>
    </font>
    <font>
      <b/>
      <sz val="14"/>
      <name val="Segoe UI"/>
      <family val="2"/>
    </font>
    <font>
      <b/>
      <sz val="20"/>
      <name val="Segoe UI"/>
      <family val="2"/>
    </font>
    <font>
      <sz val="14"/>
      <name val="Segoe UI"/>
      <family val="2"/>
    </font>
    <font>
      <b/>
      <sz val="12"/>
      <name val="Segoe UI"/>
      <family val="2"/>
    </font>
    <font>
      <b/>
      <u/>
      <sz val="14"/>
      <name val="Segoe UI"/>
      <family val="2"/>
    </font>
    <font>
      <b/>
      <sz val="10"/>
      <name val="Segoe UI"/>
      <family val="2"/>
    </font>
    <font>
      <sz val="12"/>
      <color theme="0"/>
      <name val="Segoe UI"/>
      <family val="2"/>
    </font>
    <font>
      <sz val="12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gray0625">
        <bgColor rgb="FFBEC5E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EC5E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6" fillId="0" borderId="10" applyNumberFormat="0" applyFill="0" applyAlignment="0" applyProtection="0"/>
    <xf numFmtId="44" fontId="7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9" fontId="3" fillId="0" borderId="0" xfId="0" applyNumberFormat="1" applyFont="1"/>
    <xf numFmtId="2" fontId="4" fillId="0" borderId="0" xfId="0" applyNumberFormat="1" applyFont="1"/>
    <xf numFmtId="2" fontId="0" fillId="0" borderId="0" xfId="0" applyNumberFormat="1"/>
    <xf numFmtId="0" fontId="3" fillId="0" borderId="0" xfId="0" applyFont="1" applyAlignment="1">
      <alignment vertical="center"/>
    </xf>
    <xf numFmtId="2" fontId="0" fillId="2" borderId="0" xfId="0" applyNumberFormat="1" applyFill="1"/>
    <xf numFmtId="9" fontId="0" fillId="0" borderId="0" xfId="0" applyNumberFormat="1" applyProtection="1">
      <protection locked="0"/>
    </xf>
    <xf numFmtId="0" fontId="2" fillId="0" borderId="0" xfId="1" applyFont="1" applyBorder="1" applyProtection="1"/>
    <xf numFmtId="9" fontId="0" fillId="0" borderId="0" xfId="0" applyNumberFormat="1"/>
    <xf numFmtId="0" fontId="0" fillId="0" borderId="0" xfId="0" applyAlignment="1">
      <alignment horizontal="center" vertical="center" wrapText="1"/>
    </xf>
    <xf numFmtId="0" fontId="5" fillId="0" borderId="4" xfId="0" applyFont="1" applyBorder="1"/>
    <xf numFmtId="0" fontId="5" fillId="0" borderId="3" xfId="0" applyFont="1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2" xfId="0" applyBorder="1"/>
    <xf numFmtId="2" fontId="5" fillId="0" borderId="5" xfId="0" applyNumberFormat="1" applyFont="1" applyBorder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Border="1" applyProtection="1"/>
    <xf numFmtId="0" fontId="6" fillId="0" borderId="0" xfId="2" applyBorder="1" applyProtection="1"/>
    <xf numFmtId="0" fontId="4" fillId="3" borderId="10" xfId="2" applyFont="1" applyFill="1" applyProtection="1">
      <protection locked="0"/>
    </xf>
    <xf numFmtId="0" fontId="6" fillId="0" borderId="11" xfId="2" applyBorder="1" applyProtection="1"/>
    <xf numFmtId="164" fontId="6" fillId="0" borderId="11" xfId="2" applyNumberFormat="1" applyBorder="1" applyProtection="1"/>
    <xf numFmtId="164" fontId="6" fillId="0" borderId="0" xfId="2" applyNumberFormat="1" applyBorder="1" applyProtection="1"/>
    <xf numFmtId="0" fontId="4" fillId="0" borderId="11" xfId="2" applyFont="1" applyFill="1" applyBorder="1" applyProtection="1"/>
    <xf numFmtId="164" fontId="1" fillId="0" borderId="0" xfId="1" applyNumberFormat="1" applyBorder="1" applyProtection="1"/>
    <xf numFmtId="0" fontId="4" fillId="3" borderId="10" xfId="2" applyFont="1" applyFill="1" applyAlignment="1" applyProtection="1">
      <alignment wrapText="1"/>
      <protection locked="0"/>
    </xf>
    <xf numFmtId="0" fontId="6" fillId="0" borderId="10" xfId="2" applyProtection="1"/>
    <xf numFmtId="164" fontId="6" fillId="0" borderId="10" xfId="2" applyNumberFormat="1" applyProtection="1"/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4" fontId="0" fillId="0" borderId="11" xfId="0" applyNumberFormat="1" applyBorder="1" applyAlignment="1">
      <alignment horizontal="right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7" fontId="0" fillId="3" borderId="0" xfId="0" applyNumberFormat="1" applyFill="1" applyAlignment="1" applyProtection="1">
      <alignment horizontal="center"/>
      <protection locked="0"/>
    </xf>
    <xf numFmtId="167" fontId="0" fillId="3" borderId="0" xfId="0" applyNumberFormat="1" applyFill="1" applyProtection="1">
      <protection locked="0"/>
    </xf>
    <xf numFmtId="168" fontId="2" fillId="4" borderId="0" xfId="1" applyNumberFormat="1" applyFont="1" applyFill="1" applyBorder="1" applyProtection="1">
      <protection locked="0"/>
    </xf>
    <xf numFmtId="2" fontId="0" fillId="4" borderId="0" xfId="0" applyNumberFormat="1" applyFill="1" applyProtection="1">
      <protection locked="0"/>
    </xf>
    <xf numFmtId="166" fontId="0" fillId="4" borderId="0" xfId="0" applyNumberFormat="1" applyFill="1" applyProtection="1">
      <protection locked="0"/>
    </xf>
    <xf numFmtId="0" fontId="0" fillId="4" borderId="6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7" xfId="0" applyFill="1" applyBorder="1" applyProtection="1">
      <protection locked="0"/>
    </xf>
    <xf numFmtId="1" fontId="0" fillId="4" borderId="0" xfId="0" applyNumberFormat="1" applyFill="1" applyProtection="1">
      <protection locked="0"/>
    </xf>
    <xf numFmtId="1" fontId="0" fillId="4" borderId="0" xfId="0" applyNumberFormat="1" applyFill="1" applyAlignment="1" applyProtection="1">
      <alignment horizontal="center"/>
      <protection locked="0"/>
    </xf>
    <xf numFmtId="0" fontId="12" fillId="6" borderId="12" xfId="0" applyFont="1" applyFill="1" applyBorder="1" applyAlignment="1">
      <alignment vertical="center"/>
    </xf>
    <xf numFmtId="0" fontId="12" fillId="6" borderId="13" xfId="0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left" vertical="center"/>
    </xf>
    <xf numFmtId="164" fontId="13" fillId="0" borderId="15" xfId="0" applyNumberFormat="1" applyFont="1" applyBorder="1" applyAlignment="1">
      <alignment horizontal="right" vertical="center"/>
    </xf>
    <xf numFmtId="44" fontId="13" fillId="0" borderId="15" xfId="3" applyFont="1" applyBorder="1" applyAlignment="1" applyProtection="1">
      <alignment horizontal="center" vertical="center"/>
    </xf>
    <xf numFmtId="44" fontId="3" fillId="7" borderId="16" xfId="3" applyFont="1" applyFill="1" applyBorder="1" applyAlignment="1" applyProtection="1">
      <alignment vertical="center"/>
      <protection locked="0"/>
    </xf>
    <xf numFmtId="44" fontId="3" fillId="7" borderId="17" xfId="3" applyFont="1" applyFill="1" applyBorder="1" applyAlignment="1" applyProtection="1">
      <alignment vertical="center"/>
      <protection locked="0"/>
    </xf>
    <xf numFmtId="10" fontId="13" fillId="7" borderId="15" xfId="0" applyNumberFormat="1" applyFont="1" applyFill="1" applyBorder="1" applyAlignment="1" applyProtection="1">
      <alignment horizontal="center" vertical="center"/>
      <protection locked="0"/>
    </xf>
    <xf numFmtId="164" fontId="13" fillId="7" borderId="15" xfId="0" applyNumberFormat="1" applyFont="1" applyFill="1" applyBorder="1" applyAlignment="1" applyProtection="1">
      <alignment horizontal="right" vertical="center"/>
      <protection locked="0"/>
    </xf>
    <xf numFmtId="44" fontId="13" fillId="7" borderId="15" xfId="3" applyFont="1" applyFill="1" applyBorder="1" applyAlignment="1" applyProtection="1">
      <alignment horizontal="left" vertical="center"/>
      <protection locked="0"/>
    </xf>
    <xf numFmtId="0" fontId="13" fillId="7" borderId="15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10" fontId="13" fillId="0" borderId="18" xfId="0" applyNumberFormat="1" applyFont="1" applyBorder="1" applyAlignment="1">
      <alignment horizontal="center" vertical="center" wrapText="1"/>
    </xf>
    <xf numFmtId="164" fontId="13" fillId="0" borderId="18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164" fontId="15" fillId="6" borderId="12" xfId="0" applyNumberFormat="1" applyFont="1" applyFill="1" applyBorder="1" applyAlignment="1">
      <alignment horizontal="right" vertical="center"/>
    </xf>
    <xf numFmtId="164" fontId="14" fillId="6" borderId="13" xfId="0" applyNumberFormat="1" applyFont="1" applyFill="1" applyBorder="1" applyAlignment="1">
      <alignment horizontal="right" vertical="center"/>
    </xf>
    <xf numFmtId="0" fontId="13" fillId="6" borderId="13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9" fillId="0" borderId="0" xfId="0" applyFont="1"/>
    <xf numFmtId="164" fontId="14" fillId="7" borderId="16" xfId="0" applyNumberFormat="1" applyFont="1" applyFill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164" fontId="14" fillId="0" borderId="9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64" fontId="14" fillId="0" borderId="5" xfId="0" applyNumberFormat="1" applyFont="1" applyBorder="1" applyAlignment="1">
      <alignment horizontal="right" vertical="center"/>
    </xf>
    <xf numFmtId="4" fontId="16" fillId="7" borderId="1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left" vertical="center"/>
    </xf>
    <xf numFmtId="167" fontId="16" fillId="0" borderId="18" xfId="0" applyNumberFormat="1" applyFont="1" applyBorder="1" applyAlignment="1">
      <alignment horizontal="right" vertical="center"/>
    </xf>
    <xf numFmtId="164" fontId="16" fillId="0" borderId="0" xfId="0" applyNumberFormat="1" applyFont="1" applyAlignment="1">
      <alignment horizontal="left" vertical="center"/>
    </xf>
    <xf numFmtId="44" fontId="17" fillId="0" borderId="0" xfId="3" applyFont="1" applyBorder="1" applyAlignment="1" applyProtection="1">
      <alignment horizontal="left" vertical="center"/>
    </xf>
    <xf numFmtId="7" fontId="14" fillId="7" borderId="15" xfId="3" applyNumberFormat="1" applyFont="1" applyFill="1" applyBorder="1" applyAlignment="1" applyProtection="1">
      <alignment horizontal="right" vertical="center"/>
      <protection locked="0"/>
    </xf>
    <xf numFmtId="164" fontId="13" fillId="0" borderId="20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164" fontId="13" fillId="0" borderId="15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right" vertical="center"/>
    </xf>
    <xf numFmtId="0" fontId="17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right" vertical="center"/>
    </xf>
    <xf numFmtId="164" fontId="14" fillId="0" borderId="0" xfId="3" applyNumberFormat="1" applyFont="1" applyBorder="1" applyAlignment="1" applyProtection="1">
      <alignment horizontal="right" vertical="center"/>
    </xf>
    <xf numFmtId="169" fontId="13" fillId="0" borderId="0" xfId="0" applyNumberFormat="1" applyFont="1" applyAlignment="1">
      <alignment horizontal="center" vertical="center"/>
    </xf>
    <xf numFmtId="164" fontId="14" fillId="0" borderId="0" xfId="3" applyNumberFormat="1" applyFont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44" fontId="14" fillId="0" borderId="0" xfId="3" applyFont="1" applyBorder="1" applyAlignment="1" applyProtection="1">
      <alignment horizontal="center" vertical="center" wrapText="1"/>
    </xf>
    <xf numFmtId="0" fontId="17" fillId="0" borderId="0" xfId="0" applyFont="1" applyAlignment="1">
      <alignment horizontal="right" vertical="center"/>
    </xf>
    <xf numFmtId="164" fontId="14" fillId="0" borderId="15" xfId="3" applyNumberFormat="1" applyFont="1" applyBorder="1" applyAlignment="1" applyProtection="1">
      <alignment horizontal="center" vertical="center"/>
    </xf>
    <xf numFmtId="169" fontId="13" fillId="0" borderId="15" xfId="0" applyNumberFormat="1" applyFont="1" applyBorder="1" applyAlignment="1">
      <alignment horizontal="center" vertical="center"/>
    </xf>
    <xf numFmtId="44" fontId="14" fillId="0" borderId="15" xfId="3" applyFont="1" applyBorder="1" applyAlignment="1" applyProtection="1">
      <alignment horizontal="center" vertical="center" wrapText="1"/>
    </xf>
    <xf numFmtId="0" fontId="17" fillId="0" borderId="15" xfId="0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center" vertical="center"/>
    </xf>
    <xf numFmtId="164" fontId="13" fillId="7" borderId="15" xfId="0" applyNumberFormat="1" applyFont="1" applyFill="1" applyBorder="1" applyAlignment="1" applyProtection="1">
      <alignment horizontal="center" vertical="center"/>
      <protection locked="0"/>
    </xf>
    <xf numFmtId="3" fontId="19" fillId="7" borderId="15" xfId="0" applyNumberFormat="1" applyFont="1" applyFill="1" applyBorder="1" applyAlignment="1" applyProtection="1">
      <alignment horizontal="center" vertical="center"/>
      <protection locked="0"/>
    </xf>
    <xf numFmtId="14" fontId="13" fillId="7" borderId="15" xfId="0" applyNumberFormat="1" applyFont="1" applyFill="1" applyBorder="1" applyAlignment="1" applyProtection="1">
      <alignment horizontal="center" vertical="center"/>
      <protection locked="0"/>
    </xf>
    <xf numFmtId="0" fontId="13" fillId="7" borderId="15" xfId="0" applyFont="1" applyFill="1" applyBorder="1" applyAlignment="1" applyProtection="1">
      <alignment horizontal="left" vertical="center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left" vertical="center"/>
    </xf>
    <xf numFmtId="10" fontId="13" fillId="0" borderId="15" xfId="0" applyNumberFormat="1" applyFont="1" applyBorder="1" applyAlignment="1">
      <alignment horizontal="center" vertical="center"/>
    </xf>
    <xf numFmtId="9" fontId="13" fillId="0" borderId="15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6" fontId="0" fillId="0" borderId="0" xfId="0" applyNumberFormat="1"/>
    <xf numFmtId="0" fontId="8" fillId="0" borderId="0" xfId="0" applyFont="1"/>
    <xf numFmtId="0" fontId="0" fillId="4" borderId="0" xfId="0" applyFill="1" applyAlignment="1" applyProtection="1">
      <alignment horizontal="center"/>
      <protection locked="0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7" fontId="0" fillId="3" borderId="0" xfId="0" applyNumberFormat="1" applyFill="1" applyAlignment="1" applyProtection="1">
      <alignment horizontal="right" vertical="center"/>
      <protection locked="0"/>
    </xf>
    <xf numFmtId="167" fontId="0" fillId="3" borderId="10" xfId="0" applyNumberFormat="1" applyFill="1" applyBorder="1" applyAlignment="1" applyProtection="1">
      <alignment horizontal="right" vertical="center"/>
      <protection locked="0"/>
    </xf>
    <xf numFmtId="167" fontId="0" fillId="4" borderId="0" xfId="0" applyNumberFormat="1" applyFill="1" applyAlignment="1" applyProtection="1">
      <alignment horizontal="right" vertical="center"/>
      <protection locked="0"/>
    </xf>
    <xf numFmtId="167" fontId="0" fillId="4" borderId="10" xfId="0" applyNumberFormat="1" applyFill="1" applyBorder="1" applyAlignment="1" applyProtection="1">
      <alignment horizontal="right" vertical="center"/>
      <protection locked="0"/>
    </xf>
    <xf numFmtId="4" fontId="3" fillId="7" borderId="17" xfId="0" applyNumberFormat="1" applyFont="1" applyFill="1" applyBorder="1" applyAlignment="1" applyProtection="1">
      <alignment horizontal="center" wrapText="1"/>
      <protection locked="0"/>
    </xf>
    <xf numFmtId="4" fontId="3" fillId="7" borderId="16" xfId="0" applyNumberFormat="1" applyFont="1" applyFill="1" applyBorder="1" applyAlignment="1" applyProtection="1">
      <alignment horizontal="center" wrapText="1"/>
      <protection locked="0"/>
    </xf>
    <xf numFmtId="0" fontId="13" fillId="7" borderId="17" xfId="0" applyFont="1" applyFill="1" applyBorder="1" applyAlignment="1" applyProtection="1">
      <alignment horizontal="left" vertical="center" wrapText="1"/>
      <protection locked="0"/>
    </xf>
    <xf numFmtId="0" fontId="13" fillId="7" borderId="16" xfId="0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3" fillId="7" borderId="17" xfId="0" applyFont="1" applyFill="1" applyBorder="1" applyAlignment="1" applyProtection="1">
      <alignment horizontal="left" vertical="center" wrapText="1"/>
      <protection locked="0"/>
    </xf>
    <xf numFmtId="0" fontId="3" fillId="7" borderId="16" xfId="0" applyFont="1" applyFill="1" applyBorder="1" applyAlignment="1" applyProtection="1">
      <alignment horizontal="left" vertical="center" wrapText="1"/>
      <protection locked="0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/>
    </xf>
    <xf numFmtId="164" fontId="13" fillId="0" borderId="16" xfId="0" applyNumberFormat="1" applyFont="1" applyBorder="1" applyAlignment="1">
      <alignment horizontal="center" vertical="center"/>
    </xf>
    <xf numFmtId="164" fontId="14" fillId="0" borderId="18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64" fontId="10" fillId="5" borderId="13" xfId="0" applyNumberFormat="1" applyFont="1" applyFill="1" applyBorder="1" applyAlignment="1">
      <alignment horizontal="right" vertical="center"/>
    </xf>
    <xf numFmtId="164" fontId="10" fillId="5" borderId="12" xfId="0" applyNumberFormat="1" applyFont="1" applyFill="1" applyBorder="1" applyAlignment="1">
      <alignment horizontal="right" vertical="center"/>
    </xf>
    <xf numFmtId="9" fontId="18" fillId="0" borderId="22" xfId="0" applyNumberFormat="1" applyFont="1" applyBorder="1" applyAlignment="1">
      <alignment horizontal="right" vertical="center"/>
    </xf>
    <xf numFmtId="9" fontId="18" fillId="0" borderId="24" xfId="0" applyNumberFormat="1" applyFont="1" applyBorder="1" applyAlignment="1">
      <alignment horizontal="right" vertical="center"/>
    </xf>
    <xf numFmtId="9" fontId="18" fillId="0" borderId="21" xfId="0" applyNumberFormat="1" applyFont="1" applyBorder="1" applyAlignment="1">
      <alignment horizontal="right" vertical="center"/>
    </xf>
    <xf numFmtId="0" fontId="11" fillId="6" borderId="14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0" borderId="13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44" fontId="3" fillId="7" borderId="17" xfId="3" applyFont="1" applyFill="1" applyBorder="1" applyAlignment="1" applyProtection="1">
      <alignment vertical="center"/>
      <protection locked="0"/>
    </xf>
    <xf numFmtId="44" fontId="3" fillId="7" borderId="16" xfId="3" applyFont="1" applyFill="1" applyBorder="1" applyAlignment="1" applyProtection="1">
      <alignment vertical="center"/>
      <protection locked="0"/>
    </xf>
    <xf numFmtId="0" fontId="11" fillId="0" borderId="14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164" fontId="11" fillId="6" borderId="13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44" fontId="3" fillId="0" borderId="17" xfId="3" applyFont="1" applyBorder="1" applyAlignment="1" applyProtection="1">
      <alignment vertical="center"/>
    </xf>
    <xf numFmtId="44" fontId="3" fillId="0" borderId="16" xfId="3" applyFont="1" applyBorder="1" applyAlignment="1" applyProtection="1">
      <alignment vertical="center"/>
    </xf>
    <xf numFmtId="164" fontId="13" fillId="0" borderId="22" xfId="0" applyNumberFormat="1" applyFont="1" applyBorder="1" applyAlignment="1">
      <alignment horizontal="center" vertical="center" wrapText="1"/>
    </xf>
    <xf numFmtId="164" fontId="13" fillId="0" borderId="21" xfId="0" applyNumberFormat="1" applyFont="1" applyBorder="1" applyAlignment="1">
      <alignment horizontal="center" vertical="center" wrapText="1"/>
    </xf>
    <xf numFmtId="44" fontId="13" fillId="0" borderId="8" xfId="3" applyFont="1" applyBorder="1" applyAlignment="1" applyProtection="1">
      <alignment horizontal="center" vertical="center" wrapText="1"/>
    </xf>
    <xf numFmtId="44" fontId="3" fillId="0" borderId="9" xfId="3" applyFont="1" applyBorder="1" applyAlignment="1" applyProtection="1">
      <alignment vertical="center" wrapText="1"/>
    </xf>
    <xf numFmtId="164" fontId="14" fillId="0" borderId="5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center"/>
    </xf>
    <xf numFmtId="164" fontId="14" fillId="0" borderId="15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4" fontId="13" fillId="7" borderId="17" xfId="0" applyNumberFormat="1" applyFont="1" applyFill="1" applyBorder="1" applyAlignment="1" applyProtection="1">
      <alignment horizontal="center" vertical="center" wrapText="1"/>
      <protection locked="0"/>
    </xf>
    <xf numFmtId="4" fontId="13" fillId="7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9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4" borderId="9" xfId="0" applyNumberFormat="1" applyFill="1" applyBorder="1" applyProtection="1">
      <protection locked="0"/>
    </xf>
  </cellXfs>
  <cellStyles count="4">
    <cellStyle name="Standard" xfId="0" builtinId="0"/>
    <cellStyle name="Überschrift 1" xfId="1" builtinId="16"/>
    <cellStyle name="Überschrift 2" xfId="2" builtinId="17"/>
    <cellStyle name="Währung" xfId="3" builtinId="4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is-appool.bv.bezirk-schwaben.de:82/vis/B043977F-757D-4BB0-AEEB-381A2943696E/webdav/2104864/Basiskalkulationen/Invest/Investbetrag%20teilstation&#228;rBKZ%2024,3%20ab%2001.01.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is.bv.bezirk-schwaben.de/vis/B043977F-757D-4BB0-AEEB-381A2943696E/webdav/2746214/2025-06-25%20Investbetrag%20teilstation&#228;rBKZ%2024,3%20ab%2001.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nrichtungsdaten"/>
      <sheetName val="vorzulegende Unterlagen"/>
      <sheetName val="Instandsetzungsaufwendungen"/>
      <sheetName val="Mieten-Pachten"/>
      <sheetName val="Abschreibungen-Finanzierung"/>
      <sheetName val="Ergebnis"/>
    </sheetNames>
    <sheetDataSet>
      <sheetData sheetId="0" refreshError="1"/>
      <sheetData sheetId="1" refreshError="1"/>
      <sheetData sheetId="2" refreshError="1">
        <row r="1">
          <cell r="N1">
            <v>0</v>
          </cell>
        </row>
      </sheetData>
      <sheetData sheetId="3" refreshError="1">
        <row r="1">
          <cell r="L1">
            <v>0</v>
          </cell>
        </row>
      </sheetData>
      <sheetData sheetId="4" refreshError="1">
        <row r="1">
          <cell r="M1">
            <v>0</v>
          </cell>
        </row>
        <row r="9">
          <cell r="M9">
            <v>0</v>
          </cell>
        </row>
      </sheetData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nrichtungsdaten"/>
      <sheetName val="vorzulegende Unterlagen"/>
      <sheetName val="Instandsetzungsaufwendungen"/>
      <sheetName val="Mieten-Pachten"/>
      <sheetName val="Abschreibungen-Finanzierung"/>
      <sheetName val="Ergebnis"/>
    </sheetNames>
    <sheetDataSet>
      <sheetData sheetId="0"/>
      <sheetData sheetId="1"/>
      <sheetData sheetId="2">
        <row r="24">
          <cell r="G24">
            <v>0</v>
          </cell>
          <cell r="H24">
            <v>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2022-12-23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333D68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2-12-23_Bezirk-Schwaben" id="{16EA681E-E7AB-4119-8ADB-806F17EE3BF6}" vid="{C32109D3-63D3-4C82-BCDD-9D44A73CEEB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3"/>
  <sheetViews>
    <sheetView tabSelected="1" zoomScale="85" zoomScaleNormal="85" zoomScalePageLayoutView="85" workbookViewId="0">
      <selection activeCell="A2" sqref="A2"/>
    </sheetView>
  </sheetViews>
  <sheetFormatPr baseColWidth="10" defaultRowHeight="16.8" x14ac:dyDescent="0.4"/>
  <cols>
    <col min="1" max="2" width="30.09765625" customWidth="1"/>
    <col min="4" max="5" width="14.3984375" customWidth="1"/>
  </cols>
  <sheetData>
    <row r="1" spans="1:9" ht="23.4" x14ac:dyDescent="0.55000000000000004">
      <c r="A1" s="12" t="s">
        <v>304</v>
      </c>
      <c r="B1" s="12"/>
      <c r="C1" s="133"/>
      <c r="D1" s="133"/>
      <c r="E1" s="133"/>
      <c r="H1" s="51" t="s">
        <v>176</v>
      </c>
    </row>
    <row r="2" spans="1:9" ht="23.4" x14ac:dyDescent="0.55000000000000004">
      <c r="A2" s="12"/>
      <c r="B2" s="12"/>
    </row>
    <row r="3" spans="1:9" ht="23.4" x14ac:dyDescent="0.55000000000000004">
      <c r="A3" s="12" t="s">
        <v>305</v>
      </c>
      <c r="B3" s="45"/>
    </row>
    <row r="4" spans="1:9" ht="23.4" x14ac:dyDescent="0.55000000000000004">
      <c r="A4" s="12"/>
      <c r="B4" s="12"/>
    </row>
    <row r="5" spans="1:9" x14ac:dyDescent="0.4">
      <c r="B5" s="135" t="s">
        <v>99</v>
      </c>
      <c r="C5" s="135"/>
      <c r="D5" s="135" t="s">
        <v>100</v>
      </c>
      <c r="E5" s="135"/>
    </row>
    <row r="6" spans="1:9" x14ac:dyDescent="0.4">
      <c r="B6" t="s">
        <v>65</v>
      </c>
      <c r="C6" t="s">
        <v>60</v>
      </c>
      <c r="D6" t="s">
        <v>65</v>
      </c>
      <c r="E6" t="s">
        <v>60</v>
      </c>
    </row>
    <row r="7" spans="1:9" x14ac:dyDescent="0.4">
      <c r="A7" t="s">
        <v>64</v>
      </c>
      <c r="B7" s="13">
        <v>0.7</v>
      </c>
      <c r="C7" s="8" t="str">
        <f>IF($B$3="","",IF($B$3&gt;15,$B$3*(1/6),2.5)*B7)</f>
        <v/>
      </c>
      <c r="D7" s="13" t="str">
        <f>IF(E7=0,"",E7/(E7+E8))</f>
        <v/>
      </c>
      <c r="E7" s="8">
        <f>H24</f>
        <v>0</v>
      </c>
    </row>
    <row r="8" spans="1:9" x14ac:dyDescent="0.4">
      <c r="A8" t="s">
        <v>182</v>
      </c>
      <c r="B8" s="13">
        <v>0.3</v>
      </c>
      <c r="C8" s="8" t="str">
        <f>IF($B$3="","",IF($B$3&gt;15,$B$3*(1/6),2.5)*B8)</f>
        <v/>
      </c>
      <c r="D8" s="13" t="str">
        <f>IF(E8=0,"",E8/(E8+E7))</f>
        <v/>
      </c>
      <c r="E8" s="8">
        <f>H32</f>
        <v>0</v>
      </c>
    </row>
    <row r="9" spans="1:9" x14ac:dyDescent="0.4">
      <c r="B9" s="13"/>
      <c r="C9" s="8"/>
      <c r="D9" s="11"/>
      <c r="E9" s="8"/>
    </row>
    <row r="10" spans="1:9" x14ac:dyDescent="0.4">
      <c r="A10" t="s">
        <v>191</v>
      </c>
      <c r="B10" s="13"/>
      <c r="C10" s="46"/>
      <c r="D10" s="11"/>
      <c r="E10" s="8">
        <f>H38</f>
        <v>0</v>
      </c>
    </row>
    <row r="11" spans="1:9" x14ac:dyDescent="0.4">
      <c r="A11" t="s">
        <v>67</v>
      </c>
      <c r="B11" s="13"/>
      <c r="C11" s="8" t="str">
        <f>IF($B$3="","",IF($B$3&gt;24.9,0.6,0.5))</f>
        <v/>
      </c>
      <c r="D11" s="11"/>
      <c r="E11" s="8">
        <f>H43</f>
        <v>0</v>
      </c>
    </row>
    <row r="12" spans="1:9" x14ac:dyDescent="0.4">
      <c r="B12" s="13"/>
      <c r="C12" s="8"/>
      <c r="D12" s="13"/>
      <c r="E12" s="8"/>
    </row>
    <row r="13" spans="1:9" x14ac:dyDescent="0.4">
      <c r="A13" t="s">
        <v>104</v>
      </c>
      <c r="B13" s="47">
        <v>39</v>
      </c>
    </row>
    <row r="15" spans="1:9" x14ac:dyDescent="0.4">
      <c r="A15" s="138" t="s">
        <v>56</v>
      </c>
      <c r="B15" s="136" t="s">
        <v>57</v>
      </c>
      <c r="C15" s="136" t="s">
        <v>58</v>
      </c>
      <c r="D15" s="136" t="s">
        <v>59</v>
      </c>
      <c r="E15" s="136"/>
      <c r="F15" s="136" t="s">
        <v>180</v>
      </c>
      <c r="G15" s="136" t="s">
        <v>61</v>
      </c>
      <c r="H15" s="137" t="s">
        <v>60</v>
      </c>
      <c r="I15" s="2"/>
    </row>
    <row r="16" spans="1:9" x14ac:dyDescent="0.4">
      <c r="A16" s="138"/>
      <c r="B16" s="136"/>
      <c r="C16" s="136"/>
      <c r="D16" s="14" t="s">
        <v>62</v>
      </c>
      <c r="E16" s="14" t="s">
        <v>63</v>
      </c>
      <c r="F16" s="136"/>
      <c r="G16" s="136"/>
      <c r="H16" s="137"/>
      <c r="I16" s="2"/>
    </row>
    <row r="17" spans="1:8" x14ac:dyDescent="0.4">
      <c r="A17" s="15" t="s">
        <v>64</v>
      </c>
      <c r="B17" s="16"/>
      <c r="C17" s="16"/>
      <c r="D17" s="16"/>
      <c r="E17" s="16"/>
      <c r="F17" s="16"/>
      <c r="G17" s="16"/>
      <c r="H17" s="21" t="str">
        <f>IF(B7&lt;D7,C7,E7)</f>
        <v/>
      </c>
    </row>
    <row r="18" spans="1:8" x14ac:dyDescent="0.4">
      <c r="A18" s="48"/>
      <c r="B18" s="49"/>
      <c r="C18" s="49"/>
      <c r="D18" s="49"/>
      <c r="E18" s="49"/>
      <c r="F18" s="49"/>
      <c r="G18" s="49"/>
      <c r="H18" s="50" t="str">
        <f t="shared" ref="H18:H23" si="0">IF(G18="","",ROUND((PRODUCT($F18/12,$G18/$B$13)),2))</f>
        <v/>
      </c>
    </row>
    <row r="19" spans="1:8" x14ac:dyDescent="0.4">
      <c r="A19" s="48"/>
      <c r="B19" s="49"/>
      <c r="C19" s="49"/>
      <c r="D19" s="49"/>
      <c r="E19" s="49"/>
      <c r="F19" s="49"/>
      <c r="G19" s="49"/>
      <c r="H19" s="50" t="str">
        <f t="shared" si="0"/>
        <v/>
      </c>
    </row>
    <row r="20" spans="1:8" x14ac:dyDescent="0.4">
      <c r="A20" s="48"/>
      <c r="B20" s="49"/>
      <c r="C20" s="49"/>
      <c r="D20" s="49"/>
      <c r="E20" s="49"/>
      <c r="F20" s="49"/>
      <c r="G20" s="49"/>
      <c r="H20" s="50" t="str">
        <f t="shared" si="0"/>
        <v/>
      </c>
    </row>
    <row r="21" spans="1:8" x14ac:dyDescent="0.4">
      <c r="A21" s="48"/>
      <c r="B21" s="49"/>
      <c r="C21" s="49"/>
      <c r="D21" s="49"/>
      <c r="E21" s="49"/>
      <c r="F21" s="49"/>
      <c r="G21" s="49"/>
      <c r="H21" s="50" t="str">
        <f t="shared" si="0"/>
        <v/>
      </c>
    </row>
    <row r="22" spans="1:8" x14ac:dyDescent="0.4">
      <c r="A22" s="48"/>
      <c r="B22" s="49"/>
      <c r="C22" s="49"/>
      <c r="D22" s="49"/>
      <c r="E22" s="49"/>
      <c r="F22" s="49"/>
      <c r="G22" s="49"/>
      <c r="H22" s="50" t="str">
        <f t="shared" si="0"/>
        <v/>
      </c>
    </row>
    <row r="23" spans="1:8" x14ac:dyDescent="0.4">
      <c r="A23" s="48"/>
      <c r="B23" s="49"/>
      <c r="C23" s="49"/>
      <c r="D23" s="49"/>
      <c r="E23" s="49"/>
      <c r="F23" s="49"/>
      <c r="G23" s="49"/>
      <c r="H23" s="50" t="str">
        <f t="shared" si="0"/>
        <v/>
      </c>
    </row>
    <row r="24" spans="1:8" x14ac:dyDescent="0.4">
      <c r="A24" s="19" t="s">
        <v>17</v>
      </c>
      <c r="B24" s="20"/>
      <c r="C24" s="20"/>
      <c r="D24" s="20"/>
      <c r="E24" s="20"/>
      <c r="F24" s="20"/>
      <c r="G24" s="20"/>
      <c r="H24" s="198">
        <f>SUM(H18:H23)</f>
        <v>0</v>
      </c>
    </row>
    <row r="26" spans="1:8" x14ac:dyDescent="0.4">
      <c r="A26" s="15" t="s">
        <v>265</v>
      </c>
      <c r="B26" s="16"/>
      <c r="C26" s="16"/>
      <c r="D26" s="16"/>
      <c r="E26" s="16"/>
      <c r="F26" s="16"/>
      <c r="G26" s="16"/>
      <c r="H26" s="21" t="str">
        <f>IF(B8&lt;D8,C8,E8)</f>
        <v/>
      </c>
    </row>
    <row r="27" spans="1:8" x14ac:dyDescent="0.4">
      <c r="A27" s="48"/>
      <c r="B27" s="49"/>
      <c r="C27" s="49"/>
      <c r="D27" s="49"/>
      <c r="E27" s="49"/>
      <c r="F27" s="49"/>
      <c r="G27" s="49"/>
      <c r="H27" s="50" t="str">
        <f>IF(G27="","",ROUND((PRODUCT($F27/12,$G27/$B$13)),2))</f>
        <v/>
      </c>
    </row>
    <row r="28" spans="1:8" x14ac:dyDescent="0.4">
      <c r="A28" s="48"/>
      <c r="B28" s="49"/>
      <c r="C28" s="49"/>
      <c r="D28" s="49"/>
      <c r="E28" s="49"/>
      <c r="F28" s="49"/>
      <c r="G28" s="49"/>
      <c r="H28" s="50" t="str">
        <f>IF(G28="","",ROUND((PRODUCT($F28/12,$G28/$B$13)),2))</f>
        <v/>
      </c>
    </row>
    <row r="29" spans="1:8" x14ac:dyDescent="0.4">
      <c r="A29" s="48"/>
      <c r="B29" s="49"/>
      <c r="C29" s="49"/>
      <c r="D29" s="49"/>
      <c r="E29" s="49"/>
      <c r="F29" s="49"/>
      <c r="G29" s="49"/>
      <c r="H29" s="50" t="str">
        <f>IF(G29="","",ROUND((PRODUCT($F29/12,$G29/$B$13)),2))</f>
        <v/>
      </c>
    </row>
    <row r="30" spans="1:8" x14ac:dyDescent="0.4">
      <c r="A30" s="48"/>
      <c r="B30" s="49"/>
      <c r="C30" s="49"/>
      <c r="D30" s="49"/>
      <c r="E30" s="49"/>
      <c r="F30" s="49"/>
      <c r="G30" s="49"/>
      <c r="H30" s="50" t="str">
        <f>IF(G30="","",ROUND((PRODUCT($F30/12,$G30/$B$13)),2))</f>
        <v/>
      </c>
    </row>
    <row r="31" spans="1:8" x14ac:dyDescent="0.4">
      <c r="A31" s="48"/>
      <c r="B31" s="49"/>
      <c r="C31" s="49"/>
      <c r="D31" s="49"/>
      <c r="E31" s="49"/>
      <c r="F31" s="49"/>
      <c r="G31" s="49"/>
      <c r="H31" s="50" t="str">
        <f>IF(G31="","",ROUND((PRODUCT($F31/12,$G31/$B$13)),2))</f>
        <v/>
      </c>
    </row>
    <row r="32" spans="1:8" x14ac:dyDescent="0.4">
      <c r="A32" s="19" t="s">
        <v>17</v>
      </c>
      <c r="B32" s="20"/>
      <c r="C32" s="20"/>
      <c r="D32" s="20"/>
      <c r="E32" s="20"/>
      <c r="F32" s="20"/>
      <c r="G32" s="20"/>
      <c r="H32" s="198">
        <f>SUM(H27:H31)+(H48/3)</f>
        <v>0</v>
      </c>
    </row>
    <row r="33" spans="1:8" x14ac:dyDescent="0.4">
      <c r="H33" s="1"/>
    </row>
    <row r="34" spans="1:8" x14ac:dyDescent="0.4">
      <c r="A34" s="15" t="s">
        <v>190</v>
      </c>
      <c r="B34" s="17"/>
      <c r="C34" s="17"/>
      <c r="D34" s="17"/>
      <c r="E34" s="17"/>
      <c r="F34" s="17"/>
      <c r="G34" s="17"/>
      <c r="H34" s="21" t="str">
        <f>IF(C10="","",C10)</f>
        <v/>
      </c>
    </row>
    <row r="35" spans="1:8" x14ac:dyDescent="0.4">
      <c r="A35" s="48"/>
      <c r="B35" s="49"/>
      <c r="C35" s="49"/>
      <c r="D35" s="49"/>
      <c r="E35" s="49"/>
      <c r="F35" s="49"/>
      <c r="G35" s="49"/>
      <c r="H35" s="50" t="str">
        <f>IF(G35="","",ROUND((PRODUCT($F35/12,$G35/$B$13)),2))</f>
        <v/>
      </c>
    </row>
    <row r="36" spans="1:8" x14ac:dyDescent="0.4">
      <c r="A36" s="48"/>
      <c r="B36" s="49"/>
      <c r="C36" s="49"/>
      <c r="D36" s="49"/>
      <c r="E36" s="49"/>
      <c r="F36" s="49"/>
      <c r="G36" s="49"/>
      <c r="H36" s="50" t="str">
        <f>IF(G36="","",ROUND((PRODUCT($F36/12,$G36/$B$13)),2))</f>
        <v/>
      </c>
    </row>
    <row r="37" spans="1:8" x14ac:dyDescent="0.4">
      <c r="A37" s="48"/>
      <c r="B37" s="49"/>
      <c r="C37" s="49"/>
      <c r="D37" s="49"/>
      <c r="E37" s="49"/>
      <c r="F37" s="49"/>
      <c r="G37" s="49"/>
      <c r="H37" s="50" t="str">
        <f>IF(G37="","",ROUND((PRODUCT($F37/12,$G37/$B$13)),2))</f>
        <v/>
      </c>
    </row>
    <row r="38" spans="1:8" x14ac:dyDescent="0.4">
      <c r="A38" s="19" t="s">
        <v>17</v>
      </c>
      <c r="B38" s="20"/>
      <c r="C38" s="20"/>
      <c r="D38" s="20"/>
      <c r="E38" s="20"/>
      <c r="F38" s="20"/>
      <c r="G38" s="20"/>
      <c r="H38" s="198">
        <f>SUM(H35:H37)</f>
        <v>0</v>
      </c>
    </row>
    <row r="40" spans="1:8" x14ac:dyDescent="0.4">
      <c r="A40" s="15" t="s">
        <v>67</v>
      </c>
      <c r="B40" s="16"/>
      <c r="C40" s="16"/>
      <c r="D40" s="16"/>
      <c r="E40" s="16"/>
      <c r="F40" s="16"/>
      <c r="G40" s="16"/>
      <c r="H40" s="21" t="str">
        <f>C11</f>
        <v/>
      </c>
    </row>
    <row r="41" spans="1:8" x14ac:dyDescent="0.4">
      <c r="A41" s="48"/>
      <c r="B41" s="49"/>
      <c r="C41" s="49"/>
      <c r="D41" s="49"/>
      <c r="E41" s="49"/>
      <c r="F41" s="49"/>
      <c r="G41" s="49"/>
      <c r="H41" s="50" t="str">
        <f>IF(G41="","",ROUND((PRODUCT($F41/12,$G41/$B$13)),2))</f>
        <v/>
      </c>
    </row>
    <row r="42" spans="1:8" x14ac:dyDescent="0.4">
      <c r="A42" s="48"/>
      <c r="B42" s="49"/>
      <c r="C42" s="49"/>
      <c r="D42" s="49"/>
      <c r="E42" s="49"/>
      <c r="F42" s="49"/>
      <c r="G42" s="49"/>
      <c r="H42" s="50" t="str">
        <f>IF(G42="","",ROUND((PRODUCT($F42/12,$G42/$B$13)),2))</f>
        <v/>
      </c>
    </row>
    <row r="43" spans="1:8" x14ac:dyDescent="0.4">
      <c r="A43" s="19" t="s">
        <v>17</v>
      </c>
      <c r="B43" s="20"/>
      <c r="C43" s="20"/>
      <c r="D43" s="20"/>
      <c r="E43" s="20"/>
      <c r="F43" s="20"/>
      <c r="G43" s="20"/>
      <c r="H43" s="198">
        <f>SUM(H41:H42)</f>
        <v>0</v>
      </c>
    </row>
    <row r="45" spans="1:8" x14ac:dyDescent="0.4">
      <c r="A45" s="15" t="s">
        <v>266</v>
      </c>
      <c r="B45" s="16"/>
      <c r="C45" s="17"/>
      <c r="D45" s="17"/>
      <c r="E45" s="17"/>
      <c r="F45" s="17"/>
      <c r="G45" s="17"/>
      <c r="H45" s="18"/>
    </row>
    <row r="46" spans="1:8" x14ac:dyDescent="0.4">
      <c r="A46" s="48"/>
      <c r="B46" s="49"/>
      <c r="C46" s="49"/>
      <c r="D46" s="49"/>
      <c r="E46" s="49"/>
      <c r="F46" s="49"/>
      <c r="G46" s="49"/>
      <c r="H46" s="50" t="str">
        <f>IF(G46="","",ROUND((PRODUCT($F46/12,$G46/$B$13)),2))</f>
        <v/>
      </c>
    </row>
    <row r="47" spans="1:8" x14ac:dyDescent="0.4">
      <c r="A47" s="48"/>
      <c r="B47" s="49"/>
      <c r="C47" s="49"/>
      <c r="D47" s="49"/>
      <c r="E47" s="49"/>
      <c r="F47" s="49"/>
      <c r="G47" s="49"/>
      <c r="H47" s="50" t="str">
        <f>IF(G47="","",ROUND((PRODUCT($F47/12,$G47/$B$13)),2))</f>
        <v/>
      </c>
    </row>
    <row r="48" spans="1:8" x14ac:dyDescent="0.4">
      <c r="A48" s="19" t="s">
        <v>252</v>
      </c>
      <c r="B48" s="20"/>
      <c r="C48" s="20"/>
      <c r="D48" s="20"/>
      <c r="E48" s="20"/>
      <c r="F48" s="20"/>
      <c r="G48" s="20"/>
      <c r="H48" s="198">
        <f>SUM(H46:H47)</f>
        <v>0</v>
      </c>
    </row>
    <row r="51" spans="1:8" x14ac:dyDescent="0.4">
      <c r="A51" s="135" t="s">
        <v>253</v>
      </c>
      <c r="B51" s="135"/>
      <c r="C51" s="135"/>
      <c r="D51" s="135"/>
      <c r="E51" s="135"/>
      <c r="F51" s="135"/>
      <c r="G51" s="135"/>
      <c r="H51" s="135"/>
    </row>
    <row r="53" spans="1:8" x14ac:dyDescent="0.4">
      <c r="A53" s="134" t="s">
        <v>303</v>
      </c>
      <c r="B53" s="134"/>
      <c r="C53" s="134"/>
      <c r="D53" s="134"/>
      <c r="E53" s="134"/>
      <c r="F53" s="134"/>
      <c r="G53" s="134"/>
      <c r="H53" s="134"/>
    </row>
  </sheetData>
  <sheetProtection algorithmName="SHA-512" hashValue="9R8aOIjlBUcN/s9b1pbAalTMBxbJFVGcAR3NJ+MPGOpYBBiCgaYC5VEVgLYSqTfMZ9US/qtyiesYTh9D1fja5w==" saltValue="mMqPTqdOEgTYqDhxKoq4VA==" spinCount="100000" sheet="1" insertRows="0" deleteRows="0"/>
  <mergeCells count="12">
    <mergeCell ref="C1:E1"/>
    <mergeCell ref="A53:H53"/>
    <mergeCell ref="A51:H51"/>
    <mergeCell ref="D5:E5"/>
    <mergeCell ref="B5:C5"/>
    <mergeCell ref="G15:G16"/>
    <mergeCell ref="H15:H16"/>
    <mergeCell ref="A15:A16"/>
    <mergeCell ref="B15:B16"/>
    <mergeCell ref="C15:C16"/>
    <mergeCell ref="D15:E15"/>
    <mergeCell ref="F15:F16"/>
  </mergeCells>
  <dataValidations count="1">
    <dataValidation type="decimal" allowBlank="1" showInputMessage="1" showErrorMessage="1" sqref="B3" xr:uid="{F98A482E-57CE-4E5B-9C84-1FB52C5B18A4}">
      <formula1>0</formula1>
      <formula2>30.5</formula2>
    </dataValidation>
  </dataValidations>
  <pageMargins left="0.7" right="0.7" top="1.1397058823529411" bottom="0.78740157499999996" header="0.3" footer="0.3"/>
  <pageSetup paperSize="9" scale="54" orientation="landscape" r:id="rId1"/>
  <headerFooter>
    <oddHeader>&amp;R&amp;G</oddHeader>
    <oddFooter>&amp;LAnlage 2a
Antrag Personalübersicht&amp;CBezirk Schwaben
SG 2A&amp;RStand 12.10.2026
Seite 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3A976D-2C74-443C-9736-2ABB7FC8B4E2}">
          <x14:formula1>
            <xm:f>Tabelle1!$C$37:$C$56</xm:f>
          </x14:formula1>
          <xm:sqref>C1:E1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F753-C4A1-4BD8-BB35-941A2B1FE907}">
  <dimension ref="A1:B60"/>
  <sheetViews>
    <sheetView zoomScale="85" zoomScaleNormal="85" workbookViewId="0">
      <selection activeCell="A2" sqref="A2"/>
    </sheetView>
  </sheetViews>
  <sheetFormatPr baseColWidth="10" defaultRowHeight="16.8" x14ac:dyDescent="0.4"/>
  <cols>
    <col min="1" max="1" width="90.796875" customWidth="1"/>
    <col min="2" max="2" width="23.59765625" customWidth="1"/>
  </cols>
  <sheetData>
    <row r="1" spans="1:2" ht="23.4" x14ac:dyDescent="0.55000000000000004">
      <c r="A1" s="27" t="s">
        <v>272</v>
      </c>
      <c r="B1" s="52" t="s">
        <v>176</v>
      </c>
    </row>
    <row r="2" spans="1:2" ht="23.4" x14ac:dyDescent="0.55000000000000004">
      <c r="A2" s="27"/>
    </row>
    <row r="3" spans="1:2" ht="23.4" x14ac:dyDescent="0.55000000000000004">
      <c r="A3" s="27"/>
      <c r="B3" s="25" t="s">
        <v>273</v>
      </c>
    </row>
    <row r="4" spans="1:2" ht="19.8" x14ac:dyDescent="0.45">
      <c r="A4" s="28" t="s">
        <v>274</v>
      </c>
      <c r="B4" s="141"/>
    </row>
    <row r="5" spans="1:2" ht="17.399999999999999" thickBot="1" x14ac:dyDescent="0.45">
      <c r="A5" s="29" t="s">
        <v>275</v>
      </c>
      <c r="B5" s="142"/>
    </row>
    <row r="6" spans="1:2" ht="20.399999999999999" thickTop="1" x14ac:dyDescent="0.45">
      <c r="A6" s="30"/>
      <c r="B6" s="31"/>
    </row>
    <row r="7" spans="1:2" ht="19.8" x14ac:dyDescent="0.45">
      <c r="A7" s="28" t="s">
        <v>276</v>
      </c>
      <c r="B7" s="139"/>
    </row>
    <row r="8" spans="1:2" ht="17.399999999999999" thickBot="1" x14ac:dyDescent="0.45">
      <c r="A8" s="29" t="s">
        <v>277</v>
      </c>
      <c r="B8" s="140"/>
    </row>
    <row r="9" spans="1:2" ht="20.399999999999999" thickTop="1" x14ac:dyDescent="0.45">
      <c r="A9" s="30"/>
      <c r="B9" s="31"/>
    </row>
    <row r="10" spans="1:2" ht="19.8" x14ac:dyDescent="0.45">
      <c r="A10" s="28" t="s">
        <v>278</v>
      </c>
      <c r="B10" s="139"/>
    </row>
    <row r="11" spans="1:2" ht="17.399999999999999" thickBot="1" x14ac:dyDescent="0.45">
      <c r="A11" s="29" t="s">
        <v>279</v>
      </c>
      <c r="B11" s="140"/>
    </row>
    <row r="12" spans="1:2" ht="20.399999999999999" thickTop="1" x14ac:dyDescent="0.45">
      <c r="A12" s="30"/>
      <c r="B12" s="31"/>
    </row>
    <row r="13" spans="1:2" ht="19.8" x14ac:dyDescent="0.45">
      <c r="A13" s="28" t="s">
        <v>280</v>
      </c>
      <c r="B13" s="139"/>
    </row>
    <row r="14" spans="1:2" ht="17.399999999999999" thickBot="1" x14ac:dyDescent="0.45">
      <c r="A14" s="29" t="s">
        <v>281</v>
      </c>
      <c r="B14" s="140"/>
    </row>
    <row r="15" spans="1:2" ht="20.399999999999999" thickTop="1" x14ac:dyDescent="0.45">
      <c r="A15" s="30"/>
      <c r="B15" s="31"/>
    </row>
    <row r="16" spans="1:2" ht="19.8" x14ac:dyDescent="0.45">
      <c r="A16" s="28" t="s">
        <v>282</v>
      </c>
      <c r="B16" s="139"/>
    </row>
    <row r="17" spans="1:2" ht="17.399999999999999" thickBot="1" x14ac:dyDescent="0.45">
      <c r="A17" s="29" t="s">
        <v>283</v>
      </c>
      <c r="B17" s="140"/>
    </row>
    <row r="18" spans="1:2" ht="20.399999999999999" thickTop="1" x14ac:dyDescent="0.45">
      <c r="A18" s="30"/>
      <c r="B18" s="31"/>
    </row>
    <row r="19" spans="1:2" ht="19.8" x14ac:dyDescent="0.45">
      <c r="A19" s="28" t="s">
        <v>284</v>
      </c>
      <c r="B19" s="139"/>
    </row>
    <row r="20" spans="1:2" ht="17.399999999999999" thickBot="1" x14ac:dyDescent="0.45">
      <c r="A20" s="29" t="s">
        <v>285</v>
      </c>
      <c r="B20" s="140"/>
    </row>
    <row r="21" spans="1:2" ht="20.399999999999999" thickTop="1" x14ac:dyDescent="0.45">
      <c r="A21" s="30"/>
      <c r="B21" s="31"/>
    </row>
    <row r="22" spans="1:2" ht="19.8" x14ac:dyDescent="0.45">
      <c r="A22" s="28" t="s">
        <v>286</v>
      </c>
      <c r="B22" s="139"/>
    </row>
    <row r="23" spans="1:2" ht="17.399999999999999" thickBot="1" x14ac:dyDescent="0.45">
      <c r="A23" s="29" t="s">
        <v>287</v>
      </c>
      <c r="B23" s="140"/>
    </row>
    <row r="24" spans="1:2" ht="20.399999999999999" thickTop="1" x14ac:dyDescent="0.45">
      <c r="A24" s="30"/>
      <c r="B24" s="31"/>
    </row>
    <row r="25" spans="1:2" ht="19.8" x14ac:dyDescent="0.45">
      <c r="A25" s="28" t="s">
        <v>288</v>
      </c>
      <c r="B25" s="139"/>
    </row>
    <row r="26" spans="1:2" ht="17.399999999999999" thickBot="1" x14ac:dyDescent="0.45">
      <c r="A26" s="29" t="s">
        <v>289</v>
      </c>
      <c r="B26" s="140"/>
    </row>
    <row r="27" spans="1:2" ht="20.399999999999999" thickTop="1" x14ac:dyDescent="0.45">
      <c r="A27" s="28"/>
      <c r="B27" s="32"/>
    </row>
    <row r="28" spans="1:2" ht="19.8" x14ac:dyDescent="0.45">
      <c r="A28" s="28" t="s">
        <v>290</v>
      </c>
      <c r="B28" s="139"/>
    </row>
    <row r="29" spans="1:2" ht="17.399999999999999" thickBot="1" x14ac:dyDescent="0.45">
      <c r="A29" s="29" t="s">
        <v>291</v>
      </c>
      <c r="B29" s="140"/>
    </row>
    <row r="30" spans="1:2" ht="17.399999999999999" thickTop="1" x14ac:dyDescent="0.4">
      <c r="A30" s="33"/>
      <c r="B30" s="40"/>
    </row>
    <row r="31" spans="1:2" ht="19.8" x14ac:dyDescent="0.45">
      <c r="A31" s="28" t="s">
        <v>292</v>
      </c>
      <c r="B31" s="139"/>
    </row>
    <row r="32" spans="1:2" ht="17.399999999999999" thickBot="1" x14ac:dyDescent="0.45">
      <c r="A32" s="29" t="s">
        <v>293</v>
      </c>
      <c r="B32" s="140"/>
    </row>
    <row r="33" spans="1:2" ht="17.399999999999999" thickTop="1" x14ac:dyDescent="0.4"/>
    <row r="34" spans="1:2" ht="19.8" x14ac:dyDescent="0.45">
      <c r="A34" s="28" t="s">
        <v>294</v>
      </c>
      <c r="B34" s="139"/>
    </row>
    <row r="35" spans="1:2" ht="17.399999999999999" thickBot="1" x14ac:dyDescent="0.45">
      <c r="A35" s="29" t="s">
        <v>295</v>
      </c>
      <c r="B35" s="140"/>
    </row>
    <row r="36" spans="1:2" ht="24" thickTop="1" x14ac:dyDescent="0.55000000000000004">
      <c r="A36" s="27"/>
      <c r="B36" s="34"/>
    </row>
    <row r="37" spans="1:2" ht="19.8" x14ac:dyDescent="0.45">
      <c r="A37" s="28" t="s">
        <v>296</v>
      </c>
      <c r="B37" s="139"/>
    </row>
    <row r="38" spans="1:2" ht="17.399999999999999" thickBot="1" x14ac:dyDescent="0.45">
      <c r="A38" s="29" t="s">
        <v>297</v>
      </c>
      <c r="B38" s="140"/>
    </row>
    <row r="39" spans="1:2" ht="24" thickTop="1" x14ac:dyDescent="0.55000000000000004">
      <c r="A39" s="27"/>
      <c r="B39" s="34"/>
    </row>
    <row r="40" spans="1:2" ht="19.8" x14ac:dyDescent="0.45">
      <c r="A40" s="28" t="s">
        <v>298</v>
      </c>
      <c r="B40" s="139"/>
    </row>
    <row r="41" spans="1:2" ht="51" thickBot="1" x14ac:dyDescent="0.45">
      <c r="A41" s="35" t="s">
        <v>299</v>
      </c>
      <c r="B41" s="140"/>
    </row>
    <row r="42" spans="1:2" ht="17.399999999999999" thickTop="1" x14ac:dyDescent="0.4">
      <c r="B42" s="41"/>
    </row>
    <row r="43" spans="1:2" ht="20.399999999999999" thickBot="1" x14ac:dyDescent="0.5">
      <c r="A43" s="36" t="s">
        <v>300</v>
      </c>
      <c r="B43" s="37">
        <f>SUM(B45:B54)</f>
        <v>0</v>
      </c>
    </row>
    <row r="44" spans="1:2" ht="17.399999999999999" thickTop="1" x14ac:dyDescent="0.4">
      <c r="A44" s="26" t="s">
        <v>301</v>
      </c>
      <c r="B44" s="42" t="s">
        <v>273</v>
      </c>
    </row>
    <row r="45" spans="1:2" x14ac:dyDescent="0.4">
      <c r="A45" s="38"/>
      <c r="B45" s="43"/>
    </row>
    <row r="46" spans="1:2" x14ac:dyDescent="0.4">
      <c r="A46" s="38"/>
      <c r="B46" s="43"/>
    </row>
    <row r="47" spans="1:2" x14ac:dyDescent="0.4">
      <c r="A47" s="38"/>
      <c r="B47" s="43"/>
    </row>
    <row r="48" spans="1:2" x14ac:dyDescent="0.4">
      <c r="A48" s="39"/>
      <c r="B48" s="44"/>
    </row>
    <row r="49" spans="1:2" x14ac:dyDescent="0.4">
      <c r="A49" s="39"/>
      <c r="B49" s="44"/>
    </row>
    <row r="50" spans="1:2" x14ac:dyDescent="0.4">
      <c r="A50" s="39"/>
      <c r="B50" s="44"/>
    </row>
    <row r="51" spans="1:2" x14ac:dyDescent="0.4">
      <c r="A51" s="39"/>
      <c r="B51" s="44"/>
    </row>
    <row r="52" spans="1:2" x14ac:dyDescent="0.4">
      <c r="A52" s="39"/>
      <c r="B52" s="44"/>
    </row>
    <row r="53" spans="1:2" x14ac:dyDescent="0.4">
      <c r="A53" s="39"/>
      <c r="B53" s="44"/>
    </row>
    <row r="54" spans="1:2" x14ac:dyDescent="0.4">
      <c r="A54" s="39"/>
      <c r="B54" s="44"/>
    </row>
    <row r="56" spans="1:2" ht="19.8" x14ac:dyDescent="0.45">
      <c r="A56" s="28" t="s">
        <v>302</v>
      </c>
      <c r="B56" s="32">
        <f>B4+B7+B10+B13+B16+B19+B22+B28+B31+B34+B40+B43+B37+B25</f>
        <v>0</v>
      </c>
    </row>
    <row r="60" spans="1:2" x14ac:dyDescent="0.4">
      <c r="A60" s="134" t="s">
        <v>303</v>
      </c>
      <c r="B60" s="134"/>
    </row>
  </sheetData>
  <sheetProtection algorithmName="SHA-512" hashValue="sQSvWpQvc7q94zPolQMSTIvcTkCdeGIfObSFvIJ7CV9fpLg9vinXAbNFxzAJmc8ZoXt9S1UR3ZOg68i+JogZWg==" saltValue="znL2viZGDXW9nNvq04mtSw==" spinCount="100000" sheet="1" objects="1" scenarios="1"/>
  <mergeCells count="14">
    <mergeCell ref="B19:B20"/>
    <mergeCell ref="B4:B5"/>
    <mergeCell ref="B7:B8"/>
    <mergeCell ref="B10:B11"/>
    <mergeCell ref="B13:B14"/>
    <mergeCell ref="B16:B17"/>
    <mergeCell ref="B40:B41"/>
    <mergeCell ref="A60:B60"/>
    <mergeCell ref="B22:B23"/>
    <mergeCell ref="B25:B26"/>
    <mergeCell ref="B28:B29"/>
    <mergeCell ref="B31:B32"/>
    <mergeCell ref="B34:B35"/>
    <mergeCell ref="B37:B38"/>
  </mergeCells>
  <dataValidations disablePrompts="1" count="1">
    <dataValidation type="decimal" allowBlank="1" showInputMessage="1" showErrorMessage="1" sqref="B32 B8 B11 B14 B17 B20 B23 B26 B29:B30" xr:uid="{6E5FC950-111B-4274-8A35-0038B9EFA6B4}">
      <formula1>0</formula1>
      <formula2>100000000000</formula2>
    </dataValidation>
  </dataValidations>
  <pageMargins left="0.7" right="0.7" top="0.78740157499999996" bottom="0.78740157499999996" header="0.3" footer="0.3"/>
  <pageSetup paperSize="9" scale="71" orientation="portrait" r:id="rId1"/>
  <headerFooter>
    <oddFooter>&amp;LAnlage 2b
Antrag Sachkosten&amp;CBezirk Schwaben
SG2A&amp;RStand 12.01.2026
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840E-7878-47E6-A41F-1225726F9589}">
  <dimension ref="A1:B27"/>
  <sheetViews>
    <sheetView zoomScale="85" zoomScaleNormal="85" workbookViewId="0">
      <selection activeCell="B24" sqref="B24"/>
    </sheetView>
  </sheetViews>
  <sheetFormatPr baseColWidth="10" defaultRowHeight="16.8" x14ac:dyDescent="0.4"/>
  <cols>
    <col min="1" max="1" width="90.796875" customWidth="1"/>
    <col min="2" max="2" width="23.59765625" customWidth="1"/>
  </cols>
  <sheetData>
    <row r="1" spans="1:2" ht="23.4" x14ac:dyDescent="0.55000000000000004">
      <c r="A1" s="27" t="s">
        <v>307</v>
      </c>
      <c r="B1" s="52" t="s">
        <v>176</v>
      </c>
    </row>
    <row r="2" spans="1:2" ht="23.4" x14ac:dyDescent="0.55000000000000004">
      <c r="A2" s="27"/>
    </row>
    <row r="3" spans="1:2" ht="23.4" x14ac:dyDescent="0.55000000000000004">
      <c r="A3" s="27"/>
      <c r="B3" s="25" t="s">
        <v>273</v>
      </c>
    </row>
    <row r="4" spans="1:2" ht="19.8" x14ac:dyDescent="0.45">
      <c r="A4" s="28" t="s">
        <v>308</v>
      </c>
      <c r="B4" s="141"/>
    </row>
    <row r="5" spans="1:2" ht="17.399999999999999" thickBot="1" x14ac:dyDescent="0.45">
      <c r="A5" s="29" t="s">
        <v>309</v>
      </c>
      <c r="B5" s="142"/>
    </row>
    <row r="6" spans="1:2" ht="20.399999999999999" thickTop="1" x14ac:dyDescent="0.45">
      <c r="A6" s="30"/>
      <c r="B6" s="31"/>
    </row>
    <row r="7" spans="1:2" ht="19.8" x14ac:dyDescent="0.45">
      <c r="A7" s="28" t="s">
        <v>310</v>
      </c>
      <c r="B7" s="139"/>
    </row>
    <row r="8" spans="1:2" ht="17.399999999999999" thickBot="1" x14ac:dyDescent="0.45">
      <c r="A8" s="29" t="s">
        <v>313</v>
      </c>
      <c r="B8" s="140"/>
    </row>
    <row r="9" spans="1:2" ht="20.399999999999999" thickTop="1" x14ac:dyDescent="0.45">
      <c r="A9" s="30"/>
      <c r="B9" s="31"/>
    </row>
    <row r="10" spans="1:2" ht="20.399999999999999" thickBot="1" x14ac:dyDescent="0.5">
      <c r="A10" s="36" t="s">
        <v>300</v>
      </c>
      <c r="B10" s="37">
        <f>SUM(B12:B21)</f>
        <v>0</v>
      </c>
    </row>
    <row r="11" spans="1:2" ht="17.399999999999999" thickTop="1" x14ac:dyDescent="0.4">
      <c r="A11" s="26" t="s">
        <v>301</v>
      </c>
      <c r="B11" s="42" t="s">
        <v>273</v>
      </c>
    </row>
    <row r="12" spans="1:2" x14ac:dyDescent="0.4">
      <c r="A12" s="38" t="s">
        <v>311</v>
      </c>
      <c r="B12" s="43"/>
    </row>
    <row r="13" spans="1:2" x14ac:dyDescent="0.4">
      <c r="A13" s="38"/>
      <c r="B13" s="43"/>
    </row>
    <row r="14" spans="1:2" x14ac:dyDescent="0.4">
      <c r="A14" s="38"/>
      <c r="B14" s="43"/>
    </row>
    <row r="15" spans="1:2" x14ac:dyDescent="0.4">
      <c r="A15" s="39"/>
      <c r="B15" s="44"/>
    </row>
    <row r="16" spans="1:2" x14ac:dyDescent="0.4">
      <c r="A16" s="39"/>
      <c r="B16" s="44"/>
    </row>
    <row r="17" spans="1:2" x14ac:dyDescent="0.4">
      <c r="A17" s="39"/>
      <c r="B17" s="44"/>
    </row>
    <row r="18" spans="1:2" x14ac:dyDescent="0.4">
      <c r="A18" s="39"/>
      <c r="B18" s="44"/>
    </row>
    <row r="19" spans="1:2" x14ac:dyDescent="0.4">
      <c r="A19" s="39"/>
      <c r="B19" s="44"/>
    </row>
    <row r="20" spans="1:2" x14ac:dyDescent="0.4">
      <c r="A20" s="39"/>
      <c r="B20" s="44"/>
    </row>
    <row r="21" spans="1:2" x14ac:dyDescent="0.4">
      <c r="A21" s="39"/>
      <c r="B21" s="44"/>
    </row>
    <row r="23" spans="1:2" ht="19.8" x14ac:dyDescent="0.45">
      <c r="A23" s="28" t="s">
        <v>312</v>
      </c>
      <c r="B23" s="32">
        <f>B4+B7+B10</f>
        <v>0</v>
      </c>
    </row>
    <row r="27" spans="1:2" x14ac:dyDescent="0.4">
      <c r="A27" s="134" t="s">
        <v>303</v>
      </c>
      <c r="B27" s="134"/>
    </row>
  </sheetData>
  <sheetProtection algorithmName="SHA-512" hashValue="bDhTS0afnQs3kx/ZQNMkhHbnIVJlXvp360q1kr2jqYf5x7OwNVaylYK3sTHwpM8ONiCdSWKrQirRuBH59tgo+w==" saltValue="mQjPe8nuw6cl6yxvWAqEOQ==" spinCount="100000" sheet="1" objects="1" scenarios="1"/>
  <mergeCells count="3">
    <mergeCell ref="A27:B27"/>
    <mergeCell ref="B4:B5"/>
    <mergeCell ref="B7:B8"/>
  </mergeCells>
  <dataValidations disablePrompts="1" count="1">
    <dataValidation type="decimal" allowBlank="1" showInputMessage="1" showErrorMessage="1" sqref="B8" xr:uid="{D0448627-A655-42D1-98F6-5277B71AE164}">
      <formula1>0</formula1>
      <formula2>100000000000</formula2>
    </dataValidation>
  </dataValidations>
  <pageMargins left="0.7" right="0.7" top="0.78740157499999996" bottom="0.78740157499999996" header="0.3" footer="0.3"/>
  <pageSetup paperSize="9" scale="71" orientation="portrait" r:id="rId1"/>
  <headerFooter>
    <oddFooter>&amp;LAnlage 2c
Antrag Einnahmen&amp;CBezirk Schwaben
SG2A&amp;RStand 12.01.2026
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2ACF-D4AE-42F9-9769-4D7530ECFDFC}">
  <dimension ref="A1:M105"/>
  <sheetViews>
    <sheetView zoomScale="85" zoomScaleNormal="85" zoomScaleSheetLayoutView="85" zoomScalePageLayoutView="70" workbookViewId="0">
      <selection activeCell="H2" sqref="H2"/>
    </sheetView>
  </sheetViews>
  <sheetFormatPr baseColWidth="10" defaultColWidth="11" defaultRowHeight="16.8" x14ac:dyDescent="0.4"/>
  <cols>
    <col min="1" max="1" width="5.19921875" customWidth="1"/>
    <col min="2" max="2" width="23.19921875" customWidth="1"/>
    <col min="3" max="3" width="16.5" customWidth="1"/>
    <col min="4" max="4" width="19.19921875" customWidth="1"/>
    <col min="5" max="5" width="30" customWidth="1"/>
    <col min="6" max="6" width="11.09765625" bestFit="1" customWidth="1"/>
    <col min="7" max="8" width="23" customWidth="1"/>
    <col min="9" max="10" width="11.09765625" bestFit="1" customWidth="1"/>
    <col min="11" max="11" width="19.19921875" bestFit="1" customWidth="1"/>
  </cols>
  <sheetData>
    <row r="1" spans="1:11" ht="23.4" x14ac:dyDescent="0.55000000000000004">
      <c r="A1" s="27" t="s">
        <v>383</v>
      </c>
      <c r="D1" s="39" t="str">
        <f>IF(Personal!C1="","",Personal!C1)</f>
        <v/>
      </c>
      <c r="G1" t="s">
        <v>382</v>
      </c>
      <c r="H1" s="39" t="str">
        <f>IF(Personal!B3="","",Personal!B3)</f>
        <v/>
      </c>
      <c r="K1" s="52" t="s">
        <v>176</v>
      </c>
    </row>
    <row r="3" spans="1:11" x14ac:dyDescent="0.4">
      <c r="A3" s="132" t="s">
        <v>381</v>
      </c>
    </row>
    <row r="5" spans="1:11" x14ac:dyDescent="0.4">
      <c r="A5" s="132" t="s">
        <v>380</v>
      </c>
    </row>
    <row r="6" spans="1:11" x14ac:dyDescent="0.4">
      <c r="A6" s="132" t="s">
        <v>379</v>
      </c>
    </row>
    <row r="7" spans="1:11" x14ac:dyDescent="0.4">
      <c r="A7" t="s">
        <v>378</v>
      </c>
    </row>
    <row r="8" spans="1:11" x14ac:dyDescent="0.4">
      <c r="A8" t="s">
        <v>377</v>
      </c>
    </row>
    <row r="9" spans="1:11" x14ac:dyDescent="0.4">
      <c r="A9" s="132" t="s">
        <v>376</v>
      </c>
    </row>
    <row r="10" spans="1:11" x14ac:dyDescent="0.4">
      <c r="A10" t="s">
        <v>375</v>
      </c>
    </row>
    <row r="11" spans="1:11" x14ac:dyDescent="0.4">
      <c r="A11" t="s">
        <v>374</v>
      </c>
    </row>
    <row r="12" spans="1:11" x14ac:dyDescent="0.4">
      <c r="A12" s="132" t="s">
        <v>373</v>
      </c>
    </row>
    <row r="13" spans="1:11" x14ac:dyDescent="0.4">
      <c r="A13" t="s">
        <v>372</v>
      </c>
    </row>
    <row r="14" spans="1:11" x14ac:dyDescent="0.4">
      <c r="A14" t="s">
        <v>371</v>
      </c>
    </row>
    <row r="15" spans="1:11" ht="17.399999999999999" thickBot="1" x14ac:dyDescent="0.45"/>
    <row r="16" spans="1:11" ht="30" thickBot="1" x14ac:dyDescent="0.45">
      <c r="A16" s="54" t="s">
        <v>370</v>
      </c>
      <c r="B16" s="54" t="s">
        <v>369</v>
      </c>
      <c r="C16" s="54"/>
      <c r="D16" s="54"/>
      <c r="E16" s="54"/>
      <c r="F16" s="54"/>
      <c r="G16" s="54"/>
      <c r="H16" s="54"/>
      <c r="I16" s="54"/>
      <c r="J16" s="54"/>
      <c r="K16" s="70">
        <f>IF(H1="",0,K39+K42+K45+K47)</f>
        <v>0</v>
      </c>
    </row>
    <row r="17" spans="1:11" ht="19.2" customHeight="1" x14ac:dyDescent="0.4">
      <c r="A17" s="131" t="s">
        <v>368</v>
      </c>
      <c r="B17" s="192" t="s">
        <v>367</v>
      </c>
      <c r="C17" s="193"/>
      <c r="D17" s="193"/>
      <c r="E17" s="194"/>
      <c r="F17" s="162" t="s">
        <v>366</v>
      </c>
      <c r="G17" s="163"/>
      <c r="H17" s="163"/>
      <c r="I17" s="163"/>
      <c r="J17" s="163"/>
      <c r="K17" s="164"/>
    </row>
    <row r="18" spans="1:11" ht="84" x14ac:dyDescent="0.4">
      <c r="B18" s="130" t="s">
        <v>365</v>
      </c>
      <c r="C18" s="129" t="s">
        <v>364</v>
      </c>
      <c r="D18" s="195" t="s">
        <v>363</v>
      </c>
      <c r="E18" s="196"/>
      <c r="F18" s="98" t="s">
        <v>362</v>
      </c>
      <c r="G18" s="124" t="s">
        <v>361</v>
      </c>
      <c r="H18" s="124" t="s">
        <v>360</v>
      </c>
      <c r="I18" s="123">
        <v>0.01</v>
      </c>
      <c r="J18" s="122">
        <v>1.4999999999999999E-2</v>
      </c>
      <c r="K18" s="129"/>
    </row>
    <row r="19" spans="1:11" ht="19.2" x14ac:dyDescent="0.4">
      <c r="B19" s="128"/>
      <c r="C19" s="121"/>
      <c r="D19" s="127" t="s">
        <v>359</v>
      </c>
      <c r="E19" s="126" t="s">
        <v>358</v>
      </c>
      <c r="F19" s="125">
        <v>27.8</v>
      </c>
      <c r="G19" s="124"/>
      <c r="H19" s="124"/>
      <c r="I19" s="123"/>
      <c r="J19" s="122"/>
      <c r="K19" s="121"/>
    </row>
    <row r="20" spans="1:11" ht="19.2" x14ac:dyDescent="0.4">
      <c r="B20" s="64"/>
      <c r="C20" s="120"/>
      <c r="D20" s="118"/>
      <c r="E20" s="117"/>
      <c r="F20" s="98">
        <f t="shared" ref="F20:F38" si="0">$F$19</f>
        <v>27.8</v>
      </c>
      <c r="G20" s="115">
        <f t="shared" ref="G20:G38" si="1">IF(C20="x",0,E20*F20)</f>
        <v>0</v>
      </c>
      <c r="H20" s="115">
        <f t="shared" ref="H20:H38" si="2">IF(C20&lt;&gt;"x",0,E20*F20)</f>
        <v>0</v>
      </c>
      <c r="I20" s="116"/>
      <c r="J20" s="116"/>
      <c r="K20" s="115">
        <f t="shared" ref="K20:K38" si="3">IF(I20="x",(G20+H20)*1%,IF(J20="x",(G20+H20)*1.5%,0))</f>
        <v>0</v>
      </c>
    </row>
    <row r="21" spans="1:11" ht="19.2" x14ac:dyDescent="0.4">
      <c r="B21" s="64"/>
      <c r="C21" s="120"/>
      <c r="D21" s="118"/>
      <c r="E21" s="117"/>
      <c r="F21" s="98">
        <f t="shared" si="0"/>
        <v>27.8</v>
      </c>
      <c r="G21" s="115">
        <f t="shared" si="1"/>
        <v>0</v>
      </c>
      <c r="H21" s="115">
        <f t="shared" si="2"/>
        <v>0</v>
      </c>
      <c r="I21" s="116"/>
      <c r="J21" s="116"/>
      <c r="K21" s="115">
        <f t="shared" si="3"/>
        <v>0</v>
      </c>
    </row>
    <row r="22" spans="1:11" ht="19.2" x14ac:dyDescent="0.4">
      <c r="B22" s="64"/>
      <c r="C22" s="119"/>
      <c r="D22" s="118"/>
      <c r="E22" s="117"/>
      <c r="F22" s="98">
        <f t="shared" si="0"/>
        <v>27.8</v>
      </c>
      <c r="G22" s="115">
        <f t="shared" si="1"/>
        <v>0</v>
      </c>
      <c r="H22" s="115">
        <f t="shared" si="2"/>
        <v>0</v>
      </c>
      <c r="I22" s="116"/>
      <c r="J22" s="116"/>
      <c r="K22" s="115">
        <f t="shared" si="3"/>
        <v>0</v>
      </c>
    </row>
    <row r="23" spans="1:11" ht="19.2" x14ac:dyDescent="0.4">
      <c r="B23" s="64"/>
      <c r="C23" s="119"/>
      <c r="D23" s="118"/>
      <c r="E23" s="117"/>
      <c r="F23" s="98">
        <f t="shared" si="0"/>
        <v>27.8</v>
      </c>
      <c r="G23" s="115">
        <f t="shared" si="1"/>
        <v>0</v>
      </c>
      <c r="H23" s="115">
        <f t="shared" si="2"/>
        <v>0</v>
      </c>
      <c r="I23" s="116"/>
      <c r="J23" s="116"/>
      <c r="K23" s="115">
        <f t="shared" si="3"/>
        <v>0</v>
      </c>
    </row>
    <row r="24" spans="1:11" ht="19.2" x14ac:dyDescent="0.4">
      <c r="B24" s="64"/>
      <c r="C24" s="119"/>
      <c r="D24" s="118"/>
      <c r="E24" s="117"/>
      <c r="F24" s="98">
        <f t="shared" si="0"/>
        <v>27.8</v>
      </c>
      <c r="G24" s="115">
        <f t="shared" si="1"/>
        <v>0</v>
      </c>
      <c r="H24" s="115">
        <f t="shared" si="2"/>
        <v>0</v>
      </c>
      <c r="I24" s="116"/>
      <c r="J24" s="116"/>
      <c r="K24" s="115">
        <f t="shared" si="3"/>
        <v>0</v>
      </c>
    </row>
    <row r="25" spans="1:11" ht="19.2" x14ac:dyDescent="0.4">
      <c r="B25" s="64"/>
      <c r="C25" s="119"/>
      <c r="D25" s="118"/>
      <c r="E25" s="117"/>
      <c r="F25" s="98">
        <f t="shared" si="0"/>
        <v>27.8</v>
      </c>
      <c r="G25" s="115">
        <f t="shared" si="1"/>
        <v>0</v>
      </c>
      <c r="H25" s="115">
        <f t="shared" si="2"/>
        <v>0</v>
      </c>
      <c r="I25" s="116"/>
      <c r="J25" s="116"/>
      <c r="K25" s="115">
        <f t="shared" si="3"/>
        <v>0</v>
      </c>
    </row>
    <row r="26" spans="1:11" ht="19.2" x14ac:dyDescent="0.4">
      <c r="B26" s="64"/>
      <c r="C26" s="119"/>
      <c r="D26" s="118"/>
      <c r="E26" s="117"/>
      <c r="F26" s="98">
        <f t="shared" si="0"/>
        <v>27.8</v>
      </c>
      <c r="G26" s="115">
        <f t="shared" si="1"/>
        <v>0</v>
      </c>
      <c r="H26" s="115">
        <f t="shared" si="2"/>
        <v>0</v>
      </c>
      <c r="I26" s="116"/>
      <c r="J26" s="116"/>
      <c r="K26" s="115">
        <f t="shared" si="3"/>
        <v>0</v>
      </c>
    </row>
    <row r="27" spans="1:11" ht="19.2" x14ac:dyDescent="0.4">
      <c r="B27" s="64"/>
      <c r="C27" s="119"/>
      <c r="D27" s="118"/>
      <c r="E27" s="117"/>
      <c r="F27" s="98">
        <f t="shared" si="0"/>
        <v>27.8</v>
      </c>
      <c r="G27" s="115">
        <f t="shared" si="1"/>
        <v>0</v>
      </c>
      <c r="H27" s="115">
        <f t="shared" si="2"/>
        <v>0</v>
      </c>
      <c r="I27" s="116"/>
      <c r="J27" s="116"/>
      <c r="K27" s="115">
        <f t="shared" si="3"/>
        <v>0</v>
      </c>
    </row>
    <row r="28" spans="1:11" ht="19.2" x14ac:dyDescent="0.4">
      <c r="B28" s="64"/>
      <c r="C28" s="119"/>
      <c r="D28" s="118"/>
      <c r="E28" s="117"/>
      <c r="F28" s="98">
        <f t="shared" si="0"/>
        <v>27.8</v>
      </c>
      <c r="G28" s="115">
        <f t="shared" si="1"/>
        <v>0</v>
      </c>
      <c r="H28" s="115">
        <f t="shared" si="2"/>
        <v>0</v>
      </c>
      <c r="I28" s="116"/>
      <c r="J28" s="116"/>
      <c r="K28" s="115">
        <f t="shared" si="3"/>
        <v>0</v>
      </c>
    </row>
    <row r="29" spans="1:11" ht="19.2" x14ac:dyDescent="0.4">
      <c r="B29" s="64"/>
      <c r="C29" s="119"/>
      <c r="D29" s="118"/>
      <c r="E29" s="117"/>
      <c r="F29" s="98">
        <f t="shared" si="0"/>
        <v>27.8</v>
      </c>
      <c r="G29" s="115">
        <f t="shared" si="1"/>
        <v>0</v>
      </c>
      <c r="H29" s="115">
        <f t="shared" si="2"/>
        <v>0</v>
      </c>
      <c r="I29" s="116"/>
      <c r="J29" s="116"/>
      <c r="K29" s="115">
        <f t="shared" si="3"/>
        <v>0</v>
      </c>
    </row>
    <row r="30" spans="1:11" ht="19.2" x14ac:dyDescent="0.4">
      <c r="B30" s="64"/>
      <c r="C30" s="119"/>
      <c r="D30" s="118"/>
      <c r="E30" s="117"/>
      <c r="F30" s="98">
        <f t="shared" si="0"/>
        <v>27.8</v>
      </c>
      <c r="G30" s="115">
        <f t="shared" si="1"/>
        <v>0</v>
      </c>
      <c r="H30" s="115">
        <f t="shared" si="2"/>
        <v>0</v>
      </c>
      <c r="I30" s="116"/>
      <c r="J30" s="116"/>
      <c r="K30" s="115">
        <f t="shared" si="3"/>
        <v>0</v>
      </c>
    </row>
    <row r="31" spans="1:11" ht="19.2" x14ac:dyDescent="0.4">
      <c r="B31" s="64"/>
      <c r="C31" s="119"/>
      <c r="D31" s="118"/>
      <c r="E31" s="117"/>
      <c r="F31" s="98">
        <f t="shared" si="0"/>
        <v>27.8</v>
      </c>
      <c r="G31" s="115">
        <f t="shared" si="1"/>
        <v>0</v>
      </c>
      <c r="H31" s="115">
        <f t="shared" si="2"/>
        <v>0</v>
      </c>
      <c r="I31" s="116"/>
      <c r="J31" s="116"/>
      <c r="K31" s="115">
        <f t="shared" si="3"/>
        <v>0</v>
      </c>
    </row>
    <row r="32" spans="1:11" ht="19.2" x14ac:dyDescent="0.4">
      <c r="B32" s="64"/>
      <c r="C32" s="119"/>
      <c r="D32" s="118"/>
      <c r="E32" s="117"/>
      <c r="F32" s="98">
        <f t="shared" si="0"/>
        <v>27.8</v>
      </c>
      <c r="G32" s="115">
        <f t="shared" si="1"/>
        <v>0</v>
      </c>
      <c r="H32" s="115">
        <f t="shared" si="2"/>
        <v>0</v>
      </c>
      <c r="I32" s="116"/>
      <c r="J32" s="116"/>
      <c r="K32" s="115">
        <f t="shared" si="3"/>
        <v>0</v>
      </c>
    </row>
    <row r="33" spans="1:11" ht="19.2" x14ac:dyDescent="0.4">
      <c r="B33" s="64"/>
      <c r="C33" s="119"/>
      <c r="D33" s="118"/>
      <c r="E33" s="117"/>
      <c r="F33" s="98">
        <f t="shared" si="0"/>
        <v>27.8</v>
      </c>
      <c r="G33" s="115">
        <f t="shared" si="1"/>
        <v>0</v>
      </c>
      <c r="H33" s="115">
        <f t="shared" si="2"/>
        <v>0</v>
      </c>
      <c r="I33" s="116"/>
      <c r="J33" s="116"/>
      <c r="K33" s="115">
        <f t="shared" si="3"/>
        <v>0</v>
      </c>
    </row>
    <row r="34" spans="1:11" ht="19.2" x14ac:dyDescent="0.4">
      <c r="B34" s="64"/>
      <c r="C34" s="119"/>
      <c r="D34" s="118"/>
      <c r="E34" s="117"/>
      <c r="F34" s="98">
        <f t="shared" si="0"/>
        <v>27.8</v>
      </c>
      <c r="G34" s="115">
        <f t="shared" si="1"/>
        <v>0</v>
      </c>
      <c r="H34" s="115">
        <f t="shared" si="2"/>
        <v>0</v>
      </c>
      <c r="I34" s="116"/>
      <c r="J34" s="116"/>
      <c r="K34" s="115">
        <f t="shared" si="3"/>
        <v>0</v>
      </c>
    </row>
    <row r="35" spans="1:11" ht="19.2" x14ac:dyDescent="0.4">
      <c r="B35" s="64"/>
      <c r="C35" s="119"/>
      <c r="D35" s="118"/>
      <c r="E35" s="117"/>
      <c r="F35" s="98">
        <f t="shared" si="0"/>
        <v>27.8</v>
      </c>
      <c r="G35" s="115">
        <f t="shared" si="1"/>
        <v>0</v>
      </c>
      <c r="H35" s="115">
        <f t="shared" si="2"/>
        <v>0</v>
      </c>
      <c r="I35" s="116"/>
      <c r="J35" s="116"/>
      <c r="K35" s="115">
        <f t="shared" si="3"/>
        <v>0</v>
      </c>
    </row>
    <row r="36" spans="1:11" ht="19.2" x14ac:dyDescent="0.4">
      <c r="B36" s="64"/>
      <c r="C36" s="119"/>
      <c r="D36" s="118"/>
      <c r="E36" s="117"/>
      <c r="F36" s="98">
        <f t="shared" si="0"/>
        <v>27.8</v>
      </c>
      <c r="G36" s="115">
        <f t="shared" si="1"/>
        <v>0</v>
      </c>
      <c r="H36" s="115">
        <f t="shared" si="2"/>
        <v>0</v>
      </c>
      <c r="I36" s="116"/>
      <c r="J36" s="116"/>
      <c r="K36" s="115">
        <f t="shared" si="3"/>
        <v>0</v>
      </c>
    </row>
    <row r="37" spans="1:11" ht="19.2" x14ac:dyDescent="0.4">
      <c r="B37" s="64"/>
      <c r="C37" s="119"/>
      <c r="D37" s="118"/>
      <c r="E37" s="117"/>
      <c r="F37" s="98">
        <f t="shared" si="0"/>
        <v>27.8</v>
      </c>
      <c r="G37" s="115">
        <f t="shared" si="1"/>
        <v>0</v>
      </c>
      <c r="H37" s="115">
        <f t="shared" si="2"/>
        <v>0</v>
      </c>
      <c r="I37" s="116"/>
      <c r="J37" s="116"/>
      <c r="K37" s="115">
        <f t="shared" si="3"/>
        <v>0</v>
      </c>
    </row>
    <row r="38" spans="1:11" ht="19.2" x14ac:dyDescent="0.4">
      <c r="B38" s="64"/>
      <c r="C38" s="119"/>
      <c r="D38" s="118"/>
      <c r="E38" s="117"/>
      <c r="F38" s="98">
        <f t="shared" si="0"/>
        <v>27.8</v>
      </c>
      <c r="G38" s="115">
        <f t="shared" si="1"/>
        <v>0</v>
      </c>
      <c r="H38" s="115">
        <f t="shared" si="2"/>
        <v>0</v>
      </c>
      <c r="I38" s="116"/>
      <c r="J38" s="116"/>
      <c r="K38" s="115">
        <f t="shared" si="3"/>
        <v>0</v>
      </c>
    </row>
    <row r="39" spans="1:11" ht="20.399999999999999" x14ac:dyDescent="0.4">
      <c r="B39" s="114"/>
      <c r="C39" s="114"/>
      <c r="D39" s="114" t="s">
        <v>17</v>
      </c>
      <c r="E39" s="113">
        <f>SUM(E20:E36)</f>
        <v>0</v>
      </c>
      <c r="F39" s="98"/>
      <c r="G39" s="111">
        <f>SUM(G20:G24)</f>
        <v>0</v>
      </c>
      <c r="H39" s="111">
        <f>SUM(H20:H36)</f>
        <v>0</v>
      </c>
      <c r="I39" s="112"/>
      <c r="J39" s="112"/>
      <c r="K39" s="111">
        <f>SUM(K20:K36)</f>
        <v>0</v>
      </c>
    </row>
    <row r="40" spans="1:11" ht="20.399999999999999" x14ac:dyDescent="0.4">
      <c r="B40" s="110"/>
      <c r="C40" s="110"/>
      <c r="D40" s="110"/>
      <c r="E40" s="109"/>
      <c r="F40" s="108"/>
      <c r="G40" s="107"/>
      <c r="H40" s="107"/>
      <c r="I40" s="106"/>
      <c r="J40" s="106"/>
      <c r="K40" s="105"/>
    </row>
    <row r="41" spans="1:11" ht="38.4" x14ac:dyDescent="0.4">
      <c r="A41" t="s">
        <v>357</v>
      </c>
      <c r="B41" s="80"/>
      <c r="C41" s="79"/>
      <c r="D41" s="84"/>
      <c r="E41" s="103" t="s">
        <v>356</v>
      </c>
      <c r="F41" s="98" t="s">
        <v>71</v>
      </c>
      <c r="G41" s="98" t="s">
        <v>353</v>
      </c>
      <c r="H41" s="98"/>
      <c r="I41" s="98"/>
      <c r="J41" s="98"/>
      <c r="K41" s="104"/>
    </row>
    <row r="42" spans="1:11" ht="19.2" x14ac:dyDescent="0.4">
      <c r="B42" s="75"/>
      <c r="C42" s="75"/>
      <c r="D42" s="75"/>
      <c r="E42" s="56"/>
      <c r="F42" s="98" t="str">
        <f>H1</f>
        <v/>
      </c>
      <c r="G42" s="101">
        <v>57.52</v>
      </c>
      <c r="H42" s="101"/>
      <c r="I42" s="101"/>
      <c r="J42" s="101"/>
      <c r="K42" s="183" t="str">
        <f>IF($H$1="","",$F$42*$G$42)</f>
        <v/>
      </c>
    </row>
    <row r="43" spans="1:11" ht="19.2" x14ac:dyDescent="0.4">
      <c r="B43" s="75"/>
      <c r="C43" s="75"/>
      <c r="D43" s="75"/>
      <c r="E43" s="56"/>
      <c r="F43" s="98" t="s">
        <v>352</v>
      </c>
      <c r="G43" s="98" t="str">
        <f>IF($H$1="","",$F$42*$G$42)</f>
        <v/>
      </c>
      <c r="H43" s="101"/>
      <c r="I43" s="101"/>
      <c r="J43" s="101"/>
      <c r="K43" s="184"/>
    </row>
    <row r="44" spans="1:11" ht="38.4" x14ac:dyDescent="0.4">
      <c r="A44" t="s">
        <v>355</v>
      </c>
      <c r="B44" s="80"/>
      <c r="C44" s="79"/>
      <c r="D44" s="84"/>
      <c r="E44" s="103" t="s">
        <v>354</v>
      </c>
      <c r="F44" s="98" t="s">
        <v>71</v>
      </c>
      <c r="G44" s="98" t="s">
        <v>353</v>
      </c>
      <c r="H44" s="98"/>
      <c r="I44" s="98"/>
      <c r="J44" s="98"/>
      <c r="K44" s="102"/>
    </row>
    <row r="45" spans="1:11" ht="19.2" x14ac:dyDescent="0.4">
      <c r="B45" s="75"/>
      <c r="C45" s="75"/>
      <c r="D45" s="75"/>
      <c r="E45" s="56"/>
      <c r="F45" s="98" t="str">
        <f>H1</f>
        <v/>
      </c>
      <c r="G45" s="101">
        <v>57.52</v>
      </c>
      <c r="H45" s="101"/>
      <c r="I45" s="101"/>
      <c r="J45" s="101"/>
      <c r="K45" s="185" t="str">
        <f>IF($H$1="","",$F$45*$G$45)</f>
        <v/>
      </c>
    </row>
    <row r="46" spans="1:11" ht="19.2" x14ac:dyDescent="0.4">
      <c r="B46" s="75"/>
      <c r="C46" s="75"/>
      <c r="D46" s="75"/>
      <c r="E46" s="100"/>
      <c r="F46" s="99" t="s">
        <v>352</v>
      </c>
      <c r="G46" s="98" t="str">
        <f>IF($H$1="","",$F$45*$G$45)</f>
        <v/>
      </c>
      <c r="H46" s="97"/>
      <c r="I46" s="97"/>
      <c r="J46" s="97"/>
      <c r="K46" s="186"/>
    </row>
    <row r="47" spans="1:11" ht="37.200000000000003" customHeight="1" x14ac:dyDescent="0.4">
      <c r="A47" s="4"/>
      <c r="B47" s="75"/>
      <c r="C47" s="75"/>
      <c r="D47" s="75"/>
      <c r="E47" s="187" t="s">
        <v>351</v>
      </c>
      <c r="F47" s="188"/>
      <c r="G47" s="188"/>
      <c r="H47" s="188"/>
      <c r="I47" s="188"/>
      <c r="J47" s="189"/>
      <c r="K47" s="96">
        <v>0</v>
      </c>
    </row>
    <row r="48" spans="1:1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7.399999999999999" thickBot="1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30" thickBot="1" x14ac:dyDescent="0.45">
      <c r="A52" s="54" t="s">
        <v>350</v>
      </c>
      <c r="B52" s="54" t="s">
        <v>349</v>
      </c>
      <c r="C52" s="73"/>
      <c r="D52" s="72"/>
      <c r="E52" s="72"/>
      <c r="F52" s="72"/>
      <c r="G52" s="72"/>
      <c r="H52" s="72"/>
      <c r="I52" s="71"/>
      <c r="J52" s="71"/>
      <c r="K52" s="70">
        <f>SUM(K54:K71)</f>
        <v>0</v>
      </c>
    </row>
    <row r="53" spans="1:11" ht="38.4" customHeight="1" x14ac:dyDescent="0.4">
      <c r="A53" s="4"/>
      <c r="B53" s="147" t="s">
        <v>348</v>
      </c>
      <c r="C53" s="148"/>
      <c r="D53" s="151" t="s">
        <v>347</v>
      </c>
      <c r="E53" s="152"/>
      <c r="F53" s="95"/>
      <c r="G53" s="95"/>
      <c r="H53" s="95"/>
      <c r="I53" s="94"/>
      <c r="J53" s="74"/>
      <c r="K53" s="93"/>
    </row>
    <row r="54" spans="1:11" ht="20.399999999999999" x14ac:dyDescent="0.4">
      <c r="A54" s="4"/>
      <c r="B54" s="145"/>
      <c r="C54" s="146"/>
      <c r="D54" s="190"/>
      <c r="E54" s="191"/>
      <c r="F54" s="75"/>
      <c r="G54" s="75"/>
      <c r="H54" s="75"/>
      <c r="I54" s="92"/>
      <c r="J54" s="74"/>
      <c r="K54" s="91">
        <f>D54*12</f>
        <v>0</v>
      </c>
    </row>
    <row r="55" spans="1:11" ht="20.399999999999999" x14ac:dyDescent="0.4">
      <c r="A55" s="4"/>
      <c r="B55" s="145"/>
      <c r="C55" s="146"/>
      <c r="D55" s="190"/>
      <c r="E55" s="191"/>
      <c r="F55" s="75"/>
      <c r="G55" s="75"/>
      <c r="H55" s="75"/>
      <c r="I55" s="92"/>
      <c r="J55" s="74"/>
      <c r="K55" s="91"/>
    </row>
    <row r="56" spans="1:11" ht="20.399999999999999" x14ac:dyDescent="0.4">
      <c r="A56" s="4"/>
      <c r="B56" s="145"/>
      <c r="C56" s="146"/>
      <c r="D56" s="190"/>
      <c r="E56" s="191"/>
      <c r="F56" s="75"/>
      <c r="G56" s="75"/>
      <c r="H56" s="75"/>
      <c r="I56" s="74"/>
      <c r="J56" s="74"/>
      <c r="K56" s="91"/>
    </row>
    <row r="57" spans="1:11" ht="20.399999999999999" x14ac:dyDescent="0.4">
      <c r="A57" s="4"/>
      <c r="B57" s="149"/>
      <c r="C57" s="150"/>
      <c r="D57" s="143"/>
      <c r="E57" s="144"/>
      <c r="F57" s="4"/>
      <c r="G57" s="4"/>
      <c r="H57" s="4"/>
      <c r="I57" s="4"/>
      <c r="J57" s="4"/>
      <c r="K57" s="91"/>
    </row>
    <row r="58" spans="1:11" ht="20.399999999999999" x14ac:dyDescent="0.4">
      <c r="A58" s="4"/>
      <c r="B58" s="149"/>
      <c r="C58" s="150"/>
      <c r="D58" s="143"/>
      <c r="E58" s="144"/>
      <c r="F58" s="4"/>
      <c r="G58" s="4"/>
      <c r="H58" s="4"/>
      <c r="I58" s="4"/>
      <c r="J58" s="4"/>
      <c r="K58" s="91"/>
    </row>
    <row r="59" spans="1:11" ht="20.399999999999999" x14ac:dyDescent="0.4">
      <c r="A59" s="4"/>
      <c r="B59" s="149"/>
      <c r="C59" s="150"/>
      <c r="D59" s="143"/>
      <c r="E59" s="144"/>
      <c r="F59" s="4"/>
      <c r="G59" s="4"/>
      <c r="H59" s="4"/>
      <c r="I59" s="4"/>
      <c r="J59" s="4"/>
      <c r="K59" s="91"/>
    </row>
    <row r="60" spans="1:11" ht="20.399999999999999" x14ac:dyDescent="0.4">
      <c r="A60" s="4"/>
      <c r="B60" s="149"/>
      <c r="C60" s="150"/>
      <c r="D60" s="143"/>
      <c r="E60" s="144"/>
      <c r="F60" s="4"/>
      <c r="G60" s="4"/>
      <c r="H60" s="4"/>
      <c r="I60" s="4"/>
      <c r="J60" s="4"/>
      <c r="K60" s="91"/>
    </row>
    <row r="61" spans="1:11" ht="20.399999999999999" x14ac:dyDescent="0.4">
      <c r="A61" s="4"/>
      <c r="B61" s="149"/>
      <c r="C61" s="150"/>
      <c r="D61" s="143"/>
      <c r="E61" s="144"/>
      <c r="F61" s="4"/>
      <c r="G61" s="4"/>
      <c r="H61" s="4"/>
      <c r="I61" s="4"/>
      <c r="J61" s="4"/>
      <c r="K61" s="91"/>
    </row>
    <row r="62" spans="1:11" ht="20.399999999999999" x14ac:dyDescent="0.4">
      <c r="A62" s="4"/>
      <c r="B62" s="149"/>
      <c r="C62" s="150"/>
      <c r="D62" s="143"/>
      <c r="E62" s="144"/>
      <c r="F62" s="4"/>
      <c r="G62" s="4"/>
      <c r="H62" s="4"/>
      <c r="I62" s="4"/>
      <c r="J62" s="4"/>
      <c r="K62" s="91"/>
    </row>
    <row r="63" spans="1:11" ht="20.399999999999999" x14ac:dyDescent="0.4">
      <c r="A63" s="4"/>
      <c r="B63" s="149"/>
      <c r="C63" s="150"/>
      <c r="D63" s="143"/>
      <c r="E63" s="144"/>
      <c r="F63" s="4"/>
      <c r="G63" s="4"/>
      <c r="H63" s="4"/>
      <c r="I63" s="4"/>
      <c r="J63" s="4"/>
      <c r="K63" s="91"/>
    </row>
    <row r="64" spans="1:11" ht="20.399999999999999" x14ac:dyDescent="0.4">
      <c r="A64" s="4"/>
      <c r="B64" s="149"/>
      <c r="C64" s="150"/>
      <c r="D64" s="143"/>
      <c r="E64" s="144"/>
      <c r="F64" s="4"/>
      <c r="G64" s="4"/>
      <c r="H64" s="4"/>
      <c r="I64" s="4"/>
      <c r="J64" s="4"/>
      <c r="K64" s="91"/>
    </row>
    <row r="65" spans="1:11" ht="20.399999999999999" x14ac:dyDescent="0.4">
      <c r="A65" s="4"/>
      <c r="B65" s="149"/>
      <c r="C65" s="150"/>
      <c r="D65" s="143"/>
      <c r="E65" s="144"/>
      <c r="F65" s="4"/>
      <c r="G65" s="4"/>
      <c r="H65" s="4"/>
      <c r="I65" s="4"/>
      <c r="J65" s="4"/>
      <c r="K65" s="91"/>
    </row>
    <row r="66" spans="1:11" ht="20.399999999999999" x14ac:dyDescent="0.4">
      <c r="A66" s="4"/>
      <c r="B66" s="149"/>
      <c r="C66" s="150"/>
      <c r="D66" s="143"/>
      <c r="E66" s="144"/>
      <c r="F66" s="4"/>
      <c r="G66" s="4"/>
      <c r="H66" s="4"/>
      <c r="I66" s="4"/>
      <c r="J66" s="4"/>
      <c r="K66" s="91"/>
    </row>
    <row r="67" spans="1:11" ht="20.399999999999999" x14ac:dyDescent="0.4">
      <c r="A67" s="4"/>
      <c r="B67" s="149"/>
      <c r="C67" s="150"/>
      <c r="D67" s="143"/>
      <c r="E67" s="144"/>
      <c r="F67" s="4"/>
      <c r="G67" s="4"/>
      <c r="H67" s="4"/>
      <c r="I67" s="4"/>
      <c r="J67" s="4"/>
      <c r="K67" s="91"/>
    </row>
    <row r="68" spans="1:11" ht="20.399999999999999" x14ac:dyDescent="0.4">
      <c r="A68" s="4"/>
      <c r="B68" s="149"/>
      <c r="C68" s="150"/>
      <c r="D68" s="143"/>
      <c r="E68" s="144"/>
      <c r="F68" s="4"/>
      <c r="G68" s="4"/>
      <c r="H68" s="4"/>
      <c r="I68" s="4"/>
      <c r="J68" s="4"/>
      <c r="K68" s="91"/>
    </row>
    <row r="69" spans="1:11" ht="20.399999999999999" x14ac:dyDescent="0.4">
      <c r="A69" s="4"/>
      <c r="B69" s="149"/>
      <c r="C69" s="150"/>
      <c r="D69" s="143"/>
      <c r="E69" s="144"/>
      <c r="F69" s="4"/>
      <c r="G69" s="4"/>
      <c r="H69" s="4"/>
      <c r="I69" s="4"/>
      <c r="J69" s="4"/>
      <c r="K69" s="91"/>
    </row>
    <row r="70" spans="1:11" ht="20.399999999999999" x14ac:dyDescent="0.4">
      <c r="A70" s="4"/>
      <c r="B70" s="149"/>
      <c r="C70" s="150"/>
      <c r="D70" s="143"/>
      <c r="E70" s="144"/>
      <c r="F70" s="4"/>
      <c r="G70" s="4"/>
      <c r="H70" s="4"/>
      <c r="I70" s="4"/>
      <c r="J70" s="4"/>
      <c r="K70" s="91"/>
    </row>
    <row r="71" spans="1:11" ht="20.399999999999999" x14ac:dyDescent="0.4">
      <c r="A71" s="4"/>
      <c r="B71" s="149"/>
      <c r="C71" s="150"/>
      <c r="D71" s="143"/>
      <c r="E71" s="144"/>
      <c r="F71" s="4"/>
      <c r="G71" s="4"/>
      <c r="H71" s="4"/>
      <c r="I71" s="4"/>
      <c r="J71" s="4"/>
      <c r="K71" s="91"/>
    </row>
    <row r="72" spans="1:11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7.399999999999999" thickBot="1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30" thickBot="1" x14ac:dyDescent="0.45">
      <c r="A76" s="54" t="s">
        <v>346</v>
      </c>
      <c r="B76" s="54" t="s">
        <v>345</v>
      </c>
      <c r="C76" s="73"/>
      <c r="D76" s="72"/>
      <c r="E76" s="72"/>
      <c r="F76" s="72"/>
      <c r="G76" s="72"/>
      <c r="H76" s="72"/>
      <c r="I76" s="71"/>
      <c r="J76" s="71"/>
      <c r="K76" s="70">
        <f>K78+K80+M83+M84</f>
        <v>0</v>
      </c>
    </row>
    <row r="77" spans="1:11" ht="19.2" x14ac:dyDescent="0.4">
      <c r="A77" s="80" t="s">
        <v>344</v>
      </c>
      <c r="B77" s="79" t="s">
        <v>343</v>
      </c>
      <c r="C77" s="79"/>
      <c r="D77" s="79"/>
      <c r="E77" s="79"/>
      <c r="F77" s="79"/>
      <c r="G77" s="79"/>
      <c r="H77" s="79"/>
      <c r="I77" s="79"/>
      <c r="J77" s="79"/>
      <c r="K77" s="84"/>
    </row>
    <row r="78" spans="1:11" ht="20.399999999999999" x14ac:dyDescent="0.4">
      <c r="A78" s="83" t="s">
        <v>342</v>
      </c>
      <c r="B78" s="82" t="s">
        <v>341</v>
      </c>
      <c r="C78" s="82"/>
      <c r="D78" s="82"/>
      <c r="E78" s="82"/>
      <c r="F78" s="82"/>
      <c r="G78" s="82"/>
      <c r="H78" s="82"/>
      <c r="I78" s="82"/>
      <c r="J78" s="81"/>
      <c r="K78" s="90">
        <f>G39*1%</f>
        <v>0</v>
      </c>
    </row>
    <row r="79" spans="1:11" ht="20.399999999999999" x14ac:dyDescent="0.4">
      <c r="A79" s="83" t="s">
        <v>340</v>
      </c>
      <c r="B79" s="82" t="s">
        <v>339</v>
      </c>
      <c r="C79" s="82"/>
      <c r="D79" s="82"/>
      <c r="E79" s="82"/>
      <c r="F79" s="82"/>
      <c r="G79" s="82"/>
      <c r="H79" s="82"/>
      <c r="I79" s="82"/>
      <c r="J79" s="81"/>
      <c r="K79" s="90"/>
    </row>
    <row r="80" spans="1:11" ht="20.399999999999999" x14ac:dyDescent="0.4">
      <c r="A80" s="88"/>
      <c r="B80" s="87" t="s">
        <v>338</v>
      </c>
      <c r="C80" s="87"/>
      <c r="D80" s="87"/>
      <c r="E80" s="87"/>
      <c r="F80" s="87"/>
      <c r="G80" s="87"/>
      <c r="H80" s="87"/>
      <c r="I80" s="87"/>
      <c r="J80" s="89"/>
      <c r="K80" s="85">
        <f>H39*0.5%</f>
        <v>0</v>
      </c>
    </row>
    <row r="81" spans="1:13" ht="20.399999999999999" x14ac:dyDescent="0.4">
      <c r="A81" s="88" t="s">
        <v>337</v>
      </c>
      <c r="B81" s="87" t="s">
        <v>336</v>
      </c>
      <c r="C81" s="87"/>
      <c r="D81" s="87"/>
      <c r="E81" s="87"/>
      <c r="F81" s="87"/>
      <c r="G81" s="87"/>
      <c r="H81" s="87"/>
      <c r="I81" s="87"/>
      <c r="J81" s="86"/>
      <c r="K81" s="85"/>
    </row>
    <row r="82" spans="1:13" ht="19.2" x14ac:dyDescent="0.4">
      <c r="A82" s="80" t="s">
        <v>335</v>
      </c>
      <c r="B82" s="79" t="s">
        <v>334</v>
      </c>
      <c r="C82" s="79"/>
      <c r="D82" s="79"/>
      <c r="E82" s="79"/>
      <c r="F82" s="79"/>
      <c r="G82" s="79"/>
      <c r="H82" s="79"/>
      <c r="I82" s="79"/>
      <c r="J82" s="79"/>
      <c r="K82" s="84"/>
    </row>
    <row r="83" spans="1:13" ht="20.399999999999999" x14ac:dyDescent="0.4">
      <c r="A83" s="83" t="s">
        <v>333</v>
      </c>
      <c r="B83" s="82" t="s">
        <v>332</v>
      </c>
      <c r="C83" s="82"/>
      <c r="D83" s="82"/>
      <c r="E83" s="82"/>
      <c r="F83" s="82"/>
      <c r="G83" s="82"/>
      <c r="H83" s="82"/>
      <c r="I83" s="82"/>
      <c r="J83" s="81"/>
      <c r="K83" s="77" t="s">
        <v>331</v>
      </c>
      <c r="M83" s="76">
        <f>IF(K83&gt;=1,0,K83)</f>
        <v>0</v>
      </c>
    </row>
    <row r="84" spans="1:13" ht="20.399999999999999" x14ac:dyDescent="0.4">
      <c r="A84" s="80" t="s">
        <v>330</v>
      </c>
      <c r="B84" s="79" t="s">
        <v>329</v>
      </c>
      <c r="C84" s="79"/>
      <c r="D84" s="79"/>
      <c r="E84" s="79"/>
      <c r="F84" s="79"/>
      <c r="G84" s="79"/>
      <c r="H84" s="79"/>
      <c r="I84" s="79"/>
      <c r="J84" s="78"/>
      <c r="K84" s="77"/>
      <c r="M84" s="76">
        <f>IF(K84&gt;=1,0,K84)</f>
        <v>0</v>
      </c>
    </row>
    <row r="85" spans="1:13" ht="20.399999999999999" x14ac:dyDescent="0.4">
      <c r="A85" s="75"/>
      <c r="B85" s="75"/>
      <c r="C85" s="75"/>
      <c r="D85" s="75"/>
      <c r="E85" s="75"/>
      <c r="F85" s="75"/>
      <c r="G85" s="75"/>
      <c r="H85" s="75"/>
      <c r="I85" s="75"/>
      <c r="J85" s="74"/>
      <c r="K85" s="74"/>
    </row>
    <row r="86" spans="1:13" ht="17.399999999999999" thickBot="1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3" ht="30" thickBot="1" x14ac:dyDescent="0.45">
      <c r="A87" s="54" t="s">
        <v>328</v>
      </c>
      <c r="B87" s="54" t="s">
        <v>327</v>
      </c>
      <c r="C87" s="73"/>
      <c r="D87" s="72"/>
      <c r="E87" s="72"/>
      <c r="F87" s="72"/>
      <c r="G87" s="72"/>
      <c r="H87" s="72"/>
      <c r="I87" s="71"/>
      <c r="J87" s="71"/>
      <c r="K87" s="70">
        <f>H97+((-1)*J97)</f>
        <v>0</v>
      </c>
    </row>
    <row r="88" spans="1:13" ht="38.4" x14ac:dyDescent="0.4">
      <c r="A88" s="69"/>
      <c r="B88" s="68" t="s">
        <v>326</v>
      </c>
      <c r="C88" s="68" t="s">
        <v>325</v>
      </c>
      <c r="D88" s="67" t="s">
        <v>324</v>
      </c>
      <c r="E88" s="66" t="s">
        <v>323</v>
      </c>
      <c r="F88" s="181" t="s">
        <v>322</v>
      </c>
      <c r="G88" s="182"/>
      <c r="H88" s="179" t="s">
        <v>321</v>
      </c>
      <c r="I88" s="180"/>
      <c r="J88" s="65" t="s">
        <v>320</v>
      </c>
      <c r="K88" s="155"/>
    </row>
    <row r="89" spans="1:13" ht="19.2" x14ac:dyDescent="0.4">
      <c r="A89" s="56"/>
      <c r="B89" s="64"/>
      <c r="C89" s="63">
        <v>0</v>
      </c>
      <c r="D89" s="62">
        <v>0</v>
      </c>
      <c r="E89" s="61">
        <v>0</v>
      </c>
      <c r="F89" s="171">
        <v>0</v>
      </c>
      <c r="G89" s="172"/>
      <c r="H89" s="153">
        <f t="shared" ref="H89:H96" si="4">D89*E89</f>
        <v>0</v>
      </c>
      <c r="I89" s="154"/>
      <c r="J89" s="157"/>
      <c r="K89" s="156"/>
    </row>
    <row r="90" spans="1:13" ht="19.2" x14ac:dyDescent="0.4">
      <c r="A90" s="56"/>
      <c r="B90" s="64"/>
      <c r="C90" s="63"/>
      <c r="D90" s="62">
        <v>0</v>
      </c>
      <c r="E90" s="61">
        <v>0</v>
      </c>
      <c r="F90" s="171"/>
      <c r="G90" s="172"/>
      <c r="H90" s="153">
        <f t="shared" si="4"/>
        <v>0</v>
      </c>
      <c r="I90" s="154"/>
      <c r="J90" s="158"/>
      <c r="K90" s="156"/>
    </row>
    <row r="91" spans="1:13" ht="19.2" x14ac:dyDescent="0.4">
      <c r="A91" s="56"/>
      <c r="B91" s="64"/>
      <c r="C91" s="63"/>
      <c r="D91" s="62">
        <v>0</v>
      </c>
      <c r="E91" s="61">
        <v>0</v>
      </c>
      <c r="F91" s="60"/>
      <c r="G91" s="59"/>
      <c r="H91" s="153">
        <f t="shared" si="4"/>
        <v>0</v>
      </c>
      <c r="I91" s="154"/>
      <c r="J91" s="158"/>
      <c r="K91" s="156"/>
    </row>
    <row r="92" spans="1:13" ht="19.2" x14ac:dyDescent="0.4">
      <c r="A92" s="56"/>
      <c r="B92" s="64"/>
      <c r="C92" s="63"/>
      <c r="D92" s="62">
        <v>0</v>
      </c>
      <c r="E92" s="61">
        <v>0</v>
      </c>
      <c r="F92" s="60"/>
      <c r="G92" s="59"/>
      <c r="H92" s="153">
        <f t="shared" si="4"/>
        <v>0</v>
      </c>
      <c r="I92" s="154"/>
      <c r="J92" s="158"/>
      <c r="K92" s="156"/>
    </row>
    <row r="93" spans="1:13" ht="19.2" x14ac:dyDescent="0.4">
      <c r="A93" s="56"/>
      <c r="B93" s="64"/>
      <c r="C93" s="63"/>
      <c r="D93" s="62">
        <v>0</v>
      </c>
      <c r="E93" s="61">
        <v>0</v>
      </c>
      <c r="F93" s="60"/>
      <c r="G93" s="59"/>
      <c r="H93" s="153">
        <f t="shared" si="4"/>
        <v>0</v>
      </c>
      <c r="I93" s="154"/>
      <c r="J93" s="158"/>
      <c r="K93" s="156"/>
    </row>
    <row r="94" spans="1:13" ht="19.2" x14ac:dyDescent="0.4">
      <c r="A94" s="56"/>
      <c r="B94" s="64"/>
      <c r="C94" s="63"/>
      <c r="D94" s="62">
        <v>0</v>
      </c>
      <c r="E94" s="61">
        <v>0</v>
      </c>
      <c r="F94" s="60"/>
      <c r="G94" s="59"/>
      <c r="H94" s="153">
        <f t="shared" si="4"/>
        <v>0</v>
      </c>
      <c r="I94" s="154"/>
      <c r="J94" s="158"/>
      <c r="K94" s="156"/>
    </row>
    <row r="95" spans="1:13" ht="19.2" x14ac:dyDescent="0.4">
      <c r="A95" s="56"/>
      <c r="B95" s="64"/>
      <c r="C95" s="63"/>
      <c r="D95" s="62">
        <v>0</v>
      </c>
      <c r="E95" s="61">
        <v>0</v>
      </c>
      <c r="F95" s="171"/>
      <c r="G95" s="172"/>
      <c r="H95" s="153">
        <f t="shared" si="4"/>
        <v>0</v>
      </c>
      <c r="I95" s="154"/>
      <c r="J95" s="158"/>
      <c r="K95" s="156"/>
    </row>
    <row r="96" spans="1:13" ht="19.2" x14ac:dyDescent="0.4">
      <c r="A96" s="56"/>
      <c r="B96" s="64"/>
      <c r="C96" s="63"/>
      <c r="D96" s="62">
        <v>0</v>
      </c>
      <c r="E96" s="61">
        <v>0</v>
      </c>
      <c r="F96" s="171"/>
      <c r="G96" s="172"/>
      <c r="H96" s="153">
        <f t="shared" si="4"/>
        <v>0</v>
      </c>
      <c r="I96" s="154"/>
      <c r="J96" s="159"/>
      <c r="K96" s="156"/>
    </row>
    <row r="97" spans="1:11" ht="19.2" x14ac:dyDescent="0.4">
      <c r="A97" s="56"/>
      <c r="B97" s="56"/>
      <c r="C97" s="58">
        <f>SUM(C89:C96)</f>
        <v>0</v>
      </c>
      <c r="D97" s="57">
        <f>SUM(D89:D96)</f>
        <v>0</v>
      </c>
      <c r="E97" s="56"/>
      <c r="F97" s="177">
        <f>SUM(F89:G96)</f>
        <v>0</v>
      </c>
      <c r="G97" s="178"/>
      <c r="H97" s="153">
        <f>SUM(H88:I96)</f>
        <v>0</v>
      </c>
      <c r="I97" s="154"/>
      <c r="J97" s="55">
        <f>IF((SUM($K$77:$K$81)-$F$97)&gt;0,0,(SUM($K$77:$K$81)-$F$97))</f>
        <v>0</v>
      </c>
      <c r="K97" s="156"/>
    </row>
    <row r="98" spans="1:1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7.399999999999999" thickBot="1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25.2" thickBot="1" x14ac:dyDescent="0.45">
      <c r="A100" s="54" t="s">
        <v>319</v>
      </c>
      <c r="B100" s="54" t="s">
        <v>318</v>
      </c>
      <c r="C100" s="54"/>
      <c r="D100" s="54"/>
      <c r="E100" s="54"/>
      <c r="F100" s="54"/>
      <c r="G100" s="54"/>
      <c r="H100" s="54"/>
      <c r="I100" s="54"/>
      <c r="J100" s="54"/>
      <c r="K100" s="53"/>
    </row>
    <row r="101" spans="1:11" ht="17.399999999999999" thickBot="1" x14ac:dyDescent="0.45"/>
    <row r="102" spans="1:11" ht="23.4" thickBot="1" x14ac:dyDescent="0.45">
      <c r="A102" s="165" t="s">
        <v>317</v>
      </c>
      <c r="B102" s="166"/>
      <c r="C102" s="166"/>
      <c r="D102" s="166"/>
      <c r="E102" s="166"/>
      <c r="F102" s="166"/>
      <c r="G102" s="166"/>
      <c r="H102" s="166"/>
      <c r="I102" s="166"/>
      <c r="J102" s="175">
        <f>+K16+K52+K76+K87</f>
        <v>0</v>
      </c>
      <c r="K102" s="176"/>
    </row>
    <row r="103" spans="1:11" ht="23.4" thickBot="1" x14ac:dyDescent="0.45">
      <c r="A103" s="173" t="s">
        <v>316</v>
      </c>
      <c r="B103" s="174"/>
      <c r="C103" s="174"/>
      <c r="D103" s="174"/>
      <c r="E103" s="174"/>
      <c r="F103" s="174"/>
      <c r="G103" s="174"/>
      <c r="H103" s="174"/>
      <c r="I103" s="174"/>
      <c r="J103" s="169" t="str">
        <f>H1</f>
        <v/>
      </c>
      <c r="K103" s="170"/>
    </row>
    <row r="104" spans="1:11" ht="23.4" thickBot="1" x14ac:dyDescent="0.45">
      <c r="A104" s="173" t="s">
        <v>315</v>
      </c>
      <c r="B104" s="174"/>
      <c r="C104" s="174"/>
      <c r="D104" s="174"/>
      <c r="E104" s="174"/>
      <c r="F104" s="174"/>
      <c r="G104" s="174"/>
      <c r="H104" s="174"/>
      <c r="I104" s="174"/>
      <c r="J104" s="169">
        <v>240</v>
      </c>
      <c r="K104" s="170"/>
    </row>
    <row r="105" spans="1:11" ht="23.4" customHeight="1" thickBot="1" x14ac:dyDescent="0.45">
      <c r="A105" s="167" t="s">
        <v>314</v>
      </c>
      <c r="B105" s="168"/>
      <c r="C105" s="168"/>
      <c r="D105" s="168"/>
      <c r="E105" s="168"/>
      <c r="F105" s="168"/>
      <c r="G105" s="168"/>
      <c r="H105" s="168"/>
      <c r="I105" s="168"/>
      <c r="J105" s="160" t="str">
        <f>IF(J102=0,"",J102/J103/J104)</f>
        <v/>
      </c>
      <c r="K105" s="161"/>
    </row>
  </sheetData>
  <sheetProtection algorithmName="SHA-512" hashValue="VikviZ/oY0QkL+odkAyu/celUQ3xRzFmRegMDpVLDTtTz/MhVpCyZ0nVcRMlBcw4eZUkpfngDoWjKSgYkQUYgg==" saltValue="Y0+dkJvMI46wFsGpK8TKQg==" spinCount="100000" sheet="1" objects="1" scenarios="1" formatCells="0" formatColumns="0" formatRows="0"/>
  <mergeCells count="70">
    <mergeCell ref="B17:E17"/>
    <mergeCell ref="D18:E18"/>
    <mergeCell ref="B57:C57"/>
    <mergeCell ref="B56:C56"/>
    <mergeCell ref="K42:K43"/>
    <mergeCell ref="K45:K46"/>
    <mergeCell ref="E47:J47"/>
    <mergeCell ref="B65:C65"/>
    <mergeCell ref="B64:C64"/>
    <mergeCell ref="B63:C63"/>
    <mergeCell ref="B62:C62"/>
    <mergeCell ref="D54:E54"/>
    <mergeCell ref="D58:E58"/>
    <mergeCell ref="D59:E59"/>
    <mergeCell ref="D55:E55"/>
    <mergeCell ref="D56:E56"/>
    <mergeCell ref="D57:E57"/>
    <mergeCell ref="D60:E60"/>
    <mergeCell ref="A104:I104"/>
    <mergeCell ref="A103:I103"/>
    <mergeCell ref="J102:K102"/>
    <mergeCell ref="H93:I93"/>
    <mergeCell ref="F97:G97"/>
    <mergeCell ref="H97:I97"/>
    <mergeCell ref="H96:I96"/>
    <mergeCell ref="H95:I95"/>
    <mergeCell ref="H94:I94"/>
    <mergeCell ref="F95:G95"/>
    <mergeCell ref="F96:G96"/>
    <mergeCell ref="J105:K105"/>
    <mergeCell ref="F17:K17"/>
    <mergeCell ref="B71:C71"/>
    <mergeCell ref="B70:C70"/>
    <mergeCell ref="B69:C69"/>
    <mergeCell ref="B68:C68"/>
    <mergeCell ref="B67:C67"/>
    <mergeCell ref="B66:C66"/>
    <mergeCell ref="A102:I102"/>
    <mergeCell ref="A105:I105"/>
    <mergeCell ref="J104:K104"/>
    <mergeCell ref="F89:G89"/>
    <mergeCell ref="F90:G90"/>
    <mergeCell ref="J103:K103"/>
    <mergeCell ref="H92:I92"/>
    <mergeCell ref="H91:I91"/>
    <mergeCell ref="D63:E63"/>
    <mergeCell ref="D64:E64"/>
    <mergeCell ref="H90:I90"/>
    <mergeCell ref="H89:I89"/>
    <mergeCell ref="K88:K97"/>
    <mergeCell ref="J89:J96"/>
    <mergeCell ref="H88:I88"/>
    <mergeCell ref="D70:E70"/>
    <mergeCell ref="D71:E71"/>
    <mergeCell ref="D65:E65"/>
    <mergeCell ref="D66:E66"/>
    <mergeCell ref="D67:E67"/>
    <mergeCell ref="F88:G88"/>
    <mergeCell ref="D68:E68"/>
    <mergeCell ref="D69:E69"/>
    <mergeCell ref="D61:E61"/>
    <mergeCell ref="D62:E62"/>
    <mergeCell ref="B55:C55"/>
    <mergeCell ref="B54:C54"/>
    <mergeCell ref="B53:C53"/>
    <mergeCell ref="B61:C61"/>
    <mergeCell ref="B60:C60"/>
    <mergeCell ref="B58:C58"/>
    <mergeCell ref="B59:C59"/>
    <mergeCell ref="D53:E53"/>
  </mergeCells>
  <pageMargins left="0.7" right="0.7" top="0.78740157499999996" bottom="0.78740157499999996" header="0.3" footer="0.3"/>
  <pageSetup paperSize="9" scale="42" orientation="landscape" r:id="rId1"/>
  <headerFooter>
    <oddFooter>&amp;LAnlage 2d
Antrag Investberechnung&amp;CBezirk Schwaben
SG2A&amp;RStand 12.10.2026
Seite &amp;P</oddFooter>
  </headerFooter>
  <rowBreaks count="2" manualBreakCount="2">
    <brk id="49" max="10" man="1"/>
    <brk id="98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"/>
  <sheetViews>
    <sheetView workbookViewId="0">
      <pane ySplit="2" topLeftCell="A3" activePane="bottomLeft" state="frozen"/>
      <selection activeCell="F20" sqref="F20"/>
      <selection pane="bottomLeft" activeCell="F20" sqref="F20"/>
    </sheetView>
  </sheetViews>
  <sheetFormatPr baseColWidth="10" defaultColWidth="11.19921875" defaultRowHeight="16.8" x14ac:dyDescent="0.4"/>
  <cols>
    <col min="2" max="2" width="20.59765625" bestFit="1" customWidth="1"/>
    <col min="5" max="5" width="16.3984375" customWidth="1"/>
    <col min="6" max="6" width="21.69921875" customWidth="1"/>
    <col min="12" max="12" width="11.19921875" customWidth="1"/>
  </cols>
  <sheetData>
    <row r="1" spans="1:19" x14ac:dyDescent="0.4">
      <c r="G1" s="197" t="s">
        <v>99</v>
      </c>
      <c r="H1" s="197"/>
      <c r="I1" s="197"/>
      <c r="J1" s="197"/>
      <c r="K1" s="197"/>
      <c r="L1" s="197"/>
    </row>
    <row r="2" spans="1:19" x14ac:dyDescent="0.4">
      <c r="A2" t="s">
        <v>106</v>
      </c>
      <c r="B2" t="s">
        <v>174</v>
      </c>
      <c r="C2" t="s">
        <v>113</v>
      </c>
      <c r="D2" t="s">
        <v>175</v>
      </c>
      <c r="F2" t="s">
        <v>70</v>
      </c>
      <c r="G2" t="s">
        <v>71</v>
      </c>
      <c r="H2" t="s">
        <v>96</v>
      </c>
      <c r="I2" t="s">
        <v>68</v>
      </c>
      <c r="J2" t="s">
        <v>69</v>
      </c>
      <c r="K2" t="s">
        <v>181</v>
      </c>
      <c r="L2" t="s">
        <v>72</v>
      </c>
      <c r="M2" t="s">
        <v>104</v>
      </c>
      <c r="Q2" t="s">
        <v>72</v>
      </c>
    </row>
    <row r="3" spans="1:19" x14ac:dyDescent="0.4">
      <c r="A3" t="s">
        <v>168</v>
      </c>
      <c r="B3" t="str">
        <f>Tabelle1!D2</f>
        <v>Münchener Str. 19</v>
      </c>
      <c r="C3">
        <f>Tabelle1!E2</f>
        <v>86551</v>
      </c>
      <c r="D3" t="str">
        <f>Tabelle1!F2</f>
        <v>Aichach</v>
      </c>
      <c r="E3" s="4" t="s">
        <v>78</v>
      </c>
      <c r="F3" t="s">
        <v>18</v>
      </c>
      <c r="G3" s="3">
        <v>17</v>
      </c>
      <c r="H3" s="7">
        <f t="shared" ref="H3:H27" si="0">IF(G3&gt;15,G3*$S$6,$R$12)</f>
        <v>2.833333333333333</v>
      </c>
      <c r="I3" s="8">
        <f t="shared" ref="I3:I28" si="1">H3*$S$7</f>
        <v>1.9833333333333329</v>
      </c>
      <c r="J3" s="8">
        <f t="shared" ref="J3:J28" si="2">H3*$S$8</f>
        <v>0.84999999999999987</v>
      </c>
      <c r="K3" s="8">
        <v>0.25</v>
      </c>
      <c r="L3" s="5">
        <f t="shared" ref="L3:L27" si="3">IF(G3&gt;25,$Q$3,$Q$4)</f>
        <v>0.5</v>
      </c>
      <c r="M3" s="10">
        <v>39</v>
      </c>
      <c r="P3" t="s">
        <v>177</v>
      </c>
      <c r="Q3">
        <v>0.6</v>
      </c>
    </row>
    <row r="4" spans="1:19" x14ac:dyDescent="0.4">
      <c r="A4" t="s">
        <v>183</v>
      </c>
      <c r="B4" t="str">
        <f>Tabelle1!D6</f>
        <v>Hofrat-Röhrer-Str. 10 ½</v>
      </c>
      <c r="C4">
        <f>Tabelle1!E3</f>
        <v>86161</v>
      </c>
      <c r="D4" t="str">
        <f>Tabelle1!F3</f>
        <v>Augsburg</v>
      </c>
      <c r="E4" s="4" t="s">
        <v>184</v>
      </c>
      <c r="F4" t="s">
        <v>185</v>
      </c>
      <c r="G4" s="3">
        <v>20</v>
      </c>
      <c r="H4" s="7">
        <f t="shared" si="0"/>
        <v>3.333333333333333</v>
      </c>
      <c r="I4" s="8">
        <f t="shared" si="1"/>
        <v>2.333333333333333</v>
      </c>
      <c r="J4" s="8">
        <f t="shared" si="2"/>
        <v>0.99999999999999989</v>
      </c>
      <c r="K4" s="8">
        <v>0</v>
      </c>
      <c r="L4" s="5">
        <f t="shared" si="3"/>
        <v>0.5</v>
      </c>
      <c r="M4" s="10">
        <v>39</v>
      </c>
      <c r="N4" s="4"/>
      <c r="O4" s="4"/>
      <c r="P4" s="4" t="s">
        <v>178</v>
      </c>
      <c r="Q4" s="4">
        <v>0.5</v>
      </c>
    </row>
    <row r="5" spans="1:19" x14ac:dyDescent="0.4">
      <c r="A5" t="s">
        <v>169</v>
      </c>
      <c r="B5" t="str">
        <f>Tabelle1!D5</f>
        <v>Kirchbergstr. 23</v>
      </c>
      <c r="C5">
        <f>Tabelle1!E4</f>
        <v>86153</v>
      </c>
      <c r="D5" t="str">
        <f>Tabelle1!F4</f>
        <v>Augsburg</v>
      </c>
      <c r="E5" s="4" t="s">
        <v>74</v>
      </c>
      <c r="F5" t="s">
        <v>47</v>
      </c>
      <c r="G5" s="4">
        <v>30.5</v>
      </c>
      <c r="H5" s="7">
        <f t="shared" si="0"/>
        <v>5.083333333333333</v>
      </c>
      <c r="I5" s="8">
        <f t="shared" si="1"/>
        <v>3.5583333333333327</v>
      </c>
      <c r="J5" s="8">
        <f t="shared" si="2"/>
        <v>1.5249999999999999</v>
      </c>
      <c r="K5" s="8">
        <v>1</v>
      </c>
      <c r="L5" s="5">
        <f t="shared" si="3"/>
        <v>0.6</v>
      </c>
      <c r="M5" s="10">
        <v>37</v>
      </c>
      <c r="N5" s="4"/>
      <c r="O5" s="4"/>
      <c r="P5" s="4"/>
      <c r="Q5" s="4"/>
    </row>
    <row r="6" spans="1:19" x14ac:dyDescent="0.4">
      <c r="A6" t="s">
        <v>168</v>
      </c>
      <c r="B6" t="str">
        <f>Tabelle1!D3</f>
        <v>Th.-Wiedemann-Str. 9</v>
      </c>
      <c r="C6">
        <f>Tabelle1!E5</f>
        <v>86157</v>
      </c>
      <c r="D6" t="str">
        <f>Tabelle1!F5</f>
        <v>Augsburg</v>
      </c>
      <c r="E6" s="4" t="s">
        <v>75</v>
      </c>
      <c r="F6" t="s">
        <v>45</v>
      </c>
      <c r="G6" s="4">
        <v>29</v>
      </c>
      <c r="H6" s="7">
        <f t="shared" si="0"/>
        <v>4.833333333333333</v>
      </c>
      <c r="I6" s="8">
        <f t="shared" si="1"/>
        <v>3.3833333333333329</v>
      </c>
      <c r="J6" s="8">
        <f t="shared" si="2"/>
        <v>1.45</v>
      </c>
      <c r="K6" s="8">
        <v>0.5</v>
      </c>
      <c r="L6" s="5">
        <f t="shared" si="3"/>
        <v>0.6</v>
      </c>
      <c r="M6" s="8">
        <v>39</v>
      </c>
      <c r="N6" s="4"/>
      <c r="O6" s="4"/>
      <c r="P6" s="4"/>
      <c r="Q6" s="4" t="s">
        <v>65</v>
      </c>
      <c r="S6" s="4">
        <f>1/6</f>
        <v>0.16666666666666666</v>
      </c>
    </row>
    <row r="7" spans="1:19" x14ac:dyDescent="0.4">
      <c r="A7" t="s">
        <v>170</v>
      </c>
      <c r="B7" t="str">
        <f>Tabelle1!D4</f>
        <v>Böheimstr. 6</v>
      </c>
      <c r="C7">
        <f>Tabelle1!E6</f>
        <v>86161</v>
      </c>
      <c r="D7" t="str">
        <f>Tabelle1!F6</f>
        <v>Augsburg</v>
      </c>
      <c r="E7" s="4" t="s">
        <v>73</v>
      </c>
      <c r="F7" t="s">
        <v>46</v>
      </c>
      <c r="G7" s="4">
        <v>30</v>
      </c>
      <c r="H7" s="7">
        <f t="shared" si="0"/>
        <v>5</v>
      </c>
      <c r="I7" s="8">
        <f t="shared" si="1"/>
        <v>3.5</v>
      </c>
      <c r="J7" s="8">
        <f t="shared" si="2"/>
        <v>1.5</v>
      </c>
      <c r="K7" s="8">
        <v>0.5</v>
      </c>
      <c r="L7" s="5">
        <f t="shared" si="3"/>
        <v>0.6</v>
      </c>
      <c r="M7" s="8">
        <v>40</v>
      </c>
      <c r="N7" s="4"/>
      <c r="O7" s="4"/>
      <c r="P7" s="4"/>
      <c r="Q7" s="4" t="s">
        <v>98</v>
      </c>
      <c r="R7" s="4"/>
      <c r="S7" s="6">
        <v>0.7</v>
      </c>
    </row>
    <row r="8" spans="1:19" x14ac:dyDescent="0.4">
      <c r="A8" t="s">
        <v>23</v>
      </c>
      <c r="B8" t="s">
        <v>188</v>
      </c>
      <c r="C8">
        <v>86152</v>
      </c>
      <c r="D8" t="str">
        <f>Tabelle1!F7</f>
        <v>Augsburg</v>
      </c>
      <c r="E8" s="4" t="s">
        <v>101</v>
      </c>
      <c r="F8" t="s">
        <v>102</v>
      </c>
      <c r="G8" s="4">
        <v>20</v>
      </c>
      <c r="H8" s="7">
        <f t="shared" si="0"/>
        <v>3.333333333333333</v>
      </c>
      <c r="I8" s="8">
        <f t="shared" si="1"/>
        <v>2.333333333333333</v>
      </c>
      <c r="J8" s="8">
        <f t="shared" si="2"/>
        <v>0.99999999999999989</v>
      </c>
      <c r="K8" s="8">
        <v>0</v>
      </c>
      <c r="L8" s="5">
        <f t="shared" si="3"/>
        <v>0.5</v>
      </c>
      <c r="M8" s="8">
        <v>38.5</v>
      </c>
      <c r="N8" s="4"/>
      <c r="O8" s="4"/>
      <c r="P8" s="4"/>
      <c r="Q8" s="4" t="s">
        <v>97</v>
      </c>
      <c r="R8" s="4"/>
      <c r="S8" s="6">
        <v>0.3</v>
      </c>
    </row>
    <row r="9" spans="1:19" x14ac:dyDescent="0.4">
      <c r="A9" t="s">
        <v>168</v>
      </c>
      <c r="B9" t="str">
        <f>Tabelle1!D8</f>
        <v>Am Reitweg 2</v>
      </c>
      <c r="C9">
        <f>Tabelle1!E8</f>
        <v>89407</v>
      </c>
      <c r="D9" t="str">
        <f>Tabelle1!F8</f>
        <v>Dillingen</v>
      </c>
      <c r="E9" s="4" t="s">
        <v>86</v>
      </c>
      <c r="F9" t="s">
        <v>20</v>
      </c>
      <c r="G9" s="4">
        <v>19</v>
      </c>
      <c r="H9" s="7">
        <f t="shared" si="0"/>
        <v>3.1666666666666665</v>
      </c>
      <c r="I9" s="8">
        <f t="shared" si="1"/>
        <v>2.2166666666666663</v>
      </c>
      <c r="J9" s="8">
        <f t="shared" si="2"/>
        <v>0.95</v>
      </c>
      <c r="K9" s="8">
        <v>0.75</v>
      </c>
      <c r="L9" s="5">
        <f t="shared" si="3"/>
        <v>0.5</v>
      </c>
      <c r="M9" s="8">
        <v>39</v>
      </c>
      <c r="N9" s="4"/>
      <c r="O9" s="4"/>
      <c r="P9" s="4"/>
      <c r="Q9" s="4"/>
    </row>
    <row r="10" spans="1:19" x14ac:dyDescent="0.4">
      <c r="A10" t="s">
        <v>171</v>
      </c>
      <c r="B10" t="str">
        <f>Tabelle1!D9</f>
        <v>Zirgesheimer Str. 15</v>
      </c>
      <c r="C10">
        <f>Tabelle1!E9</f>
        <v>86609</v>
      </c>
      <c r="D10" t="str">
        <f>Tabelle1!F9</f>
        <v>Donauwörth</v>
      </c>
      <c r="E10" s="4" t="s">
        <v>82</v>
      </c>
      <c r="F10" t="s">
        <v>21</v>
      </c>
      <c r="G10" s="4">
        <v>16</v>
      </c>
      <c r="H10" s="7">
        <f t="shared" si="0"/>
        <v>2.6666666666666665</v>
      </c>
      <c r="I10" s="8">
        <f t="shared" si="1"/>
        <v>1.8666666666666665</v>
      </c>
      <c r="J10" s="8">
        <f t="shared" si="2"/>
        <v>0.79999999999999993</v>
      </c>
      <c r="K10" s="8">
        <v>0.5</v>
      </c>
      <c r="L10" s="5">
        <f t="shared" si="3"/>
        <v>0.5</v>
      </c>
      <c r="M10" s="10">
        <v>39</v>
      </c>
      <c r="N10" s="4"/>
      <c r="O10" s="4"/>
      <c r="P10" s="4"/>
      <c r="Q10" s="4"/>
    </row>
    <row r="11" spans="1:19" x14ac:dyDescent="0.4">
      <c r="A11" t="s">
        <v>23</v>
      </c>
      <c r="B11" t="str">
        <f>Tabelle1!D10</f>
        <v>Augustenstr. 14</v>
      </c>
      <c r="C11">
        <f>Tabelle1!E10</f>
        <v>87629</v>
      </c>
      <c r="D11" t="str">
        <f>Tabelle1!F10</f>
        <v>Füssen</v>
      </c>
      <c r="E11" s="4" t="s">
        <v>91</v>
      </c>
      <c r="F11" t="s">
        <v>22</v>
      </c>
      <c r="G11" s="4">
        <v>15</v>
      </c>
      <c r="H11" s="7">
        <f t="shared" si="0"/>
        <v>2.5</v>
      </c>
      <c r="I11" s="8">
        <f t="shared" si="1"/>
        <v>1.75</v>
      </c>
      <c r="J11" s="8">
        <f t="shared" si="2"/>
        <v>0.75</v>
      </c>
      <c r="K11" s="8">
        <v>0</v>
      </c>
      <c r="L11" s="5">
        <f t="shared" si="3"/>
        <v>0.5</v>
      </c>
      <c r="M11" s="8">
        <v>38.5</v>
      </c>
      <c r="N11" s="4"/>
      <c r="O11" s="4"/>
      <c r="P11" s="4"/>
      <c r="Q11" s="4" t="s">
        <v>103</v>
      </c>
    </row>
    <row r="12" spans="1:19" x14ac:dyDescent="0.4">
      <c r="A12" t="s">
        <v>23</v>
      </c>
      <c r="B12" t="str">
        <f>Tabelle1!D11</f>
        <v>Lindenallee 2</v>
      </c>
      <c r="C12">
        <f>Tabelle1!E11</f>
        <v>89312</v>
      </c>
      <c r="D12" t="str">
        <f>Tabelle1!F11</f>
        <v>Günzburg</v>
      </c>
      <c r="E12" s="4" t="s">
        <v>85</v>
      </c>
      <c r="F12" t="s">
        <v>25</v>
      </c>
      <c r="G12" s="4">
        <v>17</v>
      </c>
      <c r="H12" s="7">
        <f t="shared" si="0"/>
        <v>2.833333333333333</v>
      </c>
      <c r="I12" s="8">
        <f t="shared" si="1"/>
        <v>1.9833333333333329</v>
      </c>
      <c r="J12" s="8">
        <f t="shared" si="2"/>
        <v>0.84999999999999987</v>
      </c>
      <c r="K12" s="8">
        <v>0.5</v>
      </c>
      <c r="L12" s="5">
        <f t="shared" si="3"/>
        <v>0.5</v>
      </c>
      <c r="M12" s="8">
        <v>38.5</v>
      </c>
      <c r="N12" s="4"/>
      <c r="O12" s="4"/>
      <c r="P12" s="4"/>
      <c r="Q12" s="4" t="s">
        <v>105</v>
      </c>
      <c r="R12">
        <v>2.5</v>
      </c>
    </row>
    <row r="13" spans="1:19" x14ac:dyDescent="0.4">
      <c r="A13" t="s">
        <v>170</v>
      </c>
      <c r="B13" t="str">
        <f>Tabelle1!D12</f>
        <v>Unterer Graben 7</v>
      </c>
      <c r="C13">
        <f>Tabelle1!E12</f>
        <v>89257</v>
      </c>
      <c r="D13" t="str">
        <f>Tabelle1!F12</f>
        <v>Illertissen</v>
      </c>
      <c r="E13" s="4" t="s">
        <v>95</v>
      </c>
      <c r="F13" t="s">
        <v>27</v>
      </c>
      <c r="G13" s="4">
        <v>16</v>
      </c>
      <c r="H13" s="7">
        <f t="shared" si="0"/>
        <v>2.6666666666666665</v>
      </c>
      <c r="I13" s="8">
        <f t="shared" si="1"/>
        <v>1.8666666666666665</v>
      </c>
      <c r="J13" s="8">
        <f t="shared" si="2"/>
        <v>0.79999999999999993</v>
      </c>
      <c r="K13" s="8">
        <v>0.25</v>
      </c>
      <c r="L13" s="5">
        <f t="shared" si="3"/>
        <v>0.5</v>
      </c>
      <c r="M13" s="8">
        <v>40</v>
      </c>
      <c r="N13" s="4"/>
      <c r="O13" s="4"/>
      <c r="P13" s="4"/>
      <c r="Q13" s="4"/>
    </row>
    <row r="14" spans="1:19" x14ac:dyDescent="0.4">
      <c r="A14" t="s">
        <v>170</v>
      </c>
      <c r="B14" t="str">
        <f>Tabelle1!D13</f>
        <v>Sonthofener Str. 17</v>
      </c>
      <c r="C14">
        <f>Tabelle1!E13</f>
        <v>87509</v>
      </c>
      <c r="D14" t="str">
        <f>Tabelle1!F13</f>
        <v>Immenstadt</v>
      </c>
      <c r="E14" s="4" t="s">
        <v>88</v>
      </c>
      <c r="F14" t="s">
        <v>29</v>
      </c>
      <c r="G14" s="4">
        <v>20</v>
      </c>
      <c r="H14" s="7">
        <f t="shared" si="0"/>
        <v>3.333333333333333</v>
      </c>
      <c r="I14" s="8">
        <f t="shared" si="1"/>
        <v>2.333333333333333</v>
      </c>
      <c r="J14" s="8">
        <f t="shared" si="2"/>
        <v>0.99999999999999989</v>
      </c>
      <c r="K14" s="8">
        <v>0.5</v>
      </c>
      <c r="L14" s="5">
        <f t="shared" si="3"/>
        <v>0.5</v>
      </c>
      <c r="M14" s="8">
        <v>40</v>
      </c>
      <c r="N14" s="4"/>
      <c r="O14" s="4"/>
      <c r="P14" s="4"/>
      <c r="Q14" s="4"/>
    </row>
    <row r="15" spans="1:19" x14ac:dyDescent="0.4">
      <c r="A15" t="s">
        <v>170</v>
      </c>
      <c r="B15" t="str">
        <f>Tabelle1!D15</f>
        <v>Bismarckstr. 20</v>
      </c>
      <c r="C15">
        <f>Tabelle1!E14</f>
        <v>87600</v>
      </c>
      <c r="D15" t="str">
        <f>Tabelle1!F14</f>
        <v>Kaufbeuren</v>
      </c>
      <c r="E15" s="4" t="s">
        <v>90</v>
      </c>
      <c r="F15" t="s">
        <v>48</v>
      </c>
      <c r="G15" s="4">
        <v>23</v>
      </c>
      <c r="H15" s="7">
        <f t="shared" si="0"/>
        <v>3.833333333333333</v>
      </c>
      <c r="I15" s="8">
        <f t="shared" si="1"/>
        <v>2.6833333333333331</v>
      </c>
      <c r="J15" s="8">
        <f t="shared" si="2"/>
        <v>1.1499999999999999</v>
      </c>
      <c r="K15" s="8">
        <v>0</v>
      </c>
      <c r="L15" s="5">
        <f t="shared" si="3"/>
        <v>0.5</v>
      </c>
      <c r="M15" s="8">
        <v>38.5</v>
      </c>
      <c r="N15" s="4"/>
      <c r="O15" s="4"/>
      <c r="P15" s="4"/>
      <c r="Q15" s="4"/>
    </row>
    <row r="16" spans="1:19" x14ac:dyDescent="0.4">
      <c r="A16" t="s">
        <v>23</v>
      </c>
      <c r="B16" t="str">
        <f>Tabelle1!D14</f>
        <v>Kemnater Str. 16</v>
      </c>
      <c r="C16">
        <f>Tabelle1!E15</f>
        <v>87600</v>
      </c>
      <c r="D16" t="str">
        <f>Tabelle1!F15</f>
        <v>Kaufbeuren</v>
      </c>
      <c r="E16" s="4" t="s">
        <v>89</v>
      </c>
      <c r="F16" t="s">
        <v>49</v>
      </c>
      <c r="G16" s="4">
        <v>27</v>
      </c>
      <c r="H16" s="7">
        <f t="shared" si="0"/>
        <v>4.5</v>
      </c>
      <c r="I16" s="8">
        <f t="shared" si="1"/>
        <v>3.15</v>
      </c>
      <c r="J16" s="8">
        <f t="shared" si="2"/>
        <v>1.3499999999999999</v>
      </c>
      <c r="K16" s="8">
        <v>0</v>
      </c>
      <c r="L16" s="5">
        <f t="shared" si="3"/>
        <v>0.6</v>
      </c>
      <c r="M16" s="8">
        <v>40</v>
      </c>
      <c r="N16" s="4"/>
      <c r="O16" s="4"/>
      <c r="P16" s="4"/>
      <c r="Q16" s="4"/>
    </row>
    <row r="17" spans="1:17" x14ac:dyDescent="0.4">
      <c r="A17" t="s">
        <v>170</v>
      </c>
      <c r="B17" t="str">
        <f>Tabelle1!D16</f>
        <v>St.-Mang-Platz 12</v>
      </c>
      <c r="C17">
        <f>Tabelle1!E16</f>
        <v>87435</v>
      </c>
      <c r="D17" t="str">
        <f>Tabelle1!F16</f>
        <v>Kempten</v>
      </c>
      <c r="E17" s="4" t="s">
        <v>87</v>
      </c>
      <c r="F17" t="s">
        <v>33</v>
      </c>
      <c r="G17" s="4">
        <v>29</v>
      </c>
      <c r="H17" s="7">
        <f t="shared" si="0"/>
        <v>4.833333333333333</v>
      </c>
      <c r="I17" s="8">
        <f t="shared" si="1"/>
        <v>3.3833333333333329</v>
      </c>
      <c r="J17" s="8">
        <f t="shared" si="2"/>
        <v>1.45</v>
      </c>
      <c r="K17" s="8">
        <v>0.75</v>
      </c>
      <c r="L17" s="5">
        <f t="shared" si="3"/>
        <v>0.6</v>
      </c>
      <c r="M17" s="8">
        <v>40</v>
      </c>
      <c r="N17" s="4"/>
      <c r="O17" s="4"/>
      <c r="P17" s="4"/>
      <c r="Q17" s="3"/>
    </row>
    <row r="18" spans="1:17" x14ac:dyDescent="0.4">
      <c r="A18" t="s">
        <v>170</v>
      </c>
      <c r="B18" t="str">
        <f>Tabelle1!D17</f>
        <v>Mindelheimer Str. 20</v>
      </c>
      <c r="C18">
        <f>Tabelle1!E17</f>
        <v>86381</v>
      </c>
      <c r="D18" t="str">
        <f>Tabelle1!F17</f>
        <v>Krumbach</v>
      </c>
      <c r="E18" s="4" t="s">
        <v>80</v>
      </c>
      <c r="F18" t="s">
        <v>34</v>
      </c>
      <c r="G18" s="4">
        <v>14</v>
      </c>
      <c r="H18" s="7">
        <f t="shared" si="0"/>
        <v>2.5</v>
      </c>
      <c r="I18" s="8">
        <f t="shared" si="1"/>
        <v>1.75</v>
      </c>
      <c r="J18" s="8">
        <f t="shared" si="2"/>
        <v>0.75</v>
      </c>
      <c r="K18" s="8">
        <v>0.5</v>
      </c>
      <c r="L18" s="5">
        <f t="shared" si="3"/>
        <v>0.5</v>
      </c>
      <c r="M18" s="8">
        <v>38.5</v>
      </c>
      <c r="N18" s="4"/>
      <c r="O18" s="4"/>
      <c r="P18" s="4"/>
      <c r="Q18" s="3"/>
    </row>
    <row r="19" spans="1:17" x14ac:dyDescent="0.4">
      <c r="A19" t="s">
        <v>23</v>
      </c>
      <c r="B19" t="str">
        <f>Tabelle1!D18</f>
        <v>Sedanstr. 4 a</v>
      </c>
      <c r="C19">
        <f>Tabelle1!E18</f>
        <v>88161</v>
      </c>
      <c r="D19" t="str">
        <f>Tabelle1!F18</f>
        <v>Lindenberg</v>
      </c>
      <c r="E19" s="4" t="s">
        <v>94</v>
      </c>
      <c r="F19" t="s">
        <v>35</v>
      </c>
      <c r="G19" s="4">
        <v>16.5</v>
      </c>
      <c r="H19" s="7">
        <f t="shared" si="0"/>
        <v>2.75</v>
      </c>
      <c r="I19" s="8">
        <f t="shared" si="1"/>
        <v>1.9249999999999998</v>
      </c>
      <c r="J19" s="8">
        <f t="shared" si="2"/>
        <v>0.82499999999999996</v>
      </c>
      <c r="K19" s="8">
        <v>0.25</v>
      </c>
      <c r="L19" s="5">
        <f t="shared" si="3"/>
        <v>0.5</v>
      </c>
      <c r="M19" s="8">
        <v>40</v>
      </c>
      <c r="N19" s="4"/>
      <c r="O19" s="4"/>
      <c r="P19" s="4"/>
      <c r="Q19" s="3"/>
    </row>
    <row r="20" spans="1:17" x14ac:dyDescent="0.4">
      <c r="A20" t="s">
        <v>170</v>
      </c>
      <c r="B20" t="str">
        <f>Tabelle1!D19</f>
        <v>Hauptstr. 56 d</v>
      </c>
      <c r="C20">
        <f>Tabelle1!E19</f>
        <v>86405</v>
      </c>
      <c r="D20" t="str">
        <f>Tabelle1!F19</f>
        <v>Meitingen</v>
      </c>
      <c r="E20" s="4" t="s">
        <v>76</v>
      </c>
      <c r="F20" t="s">
        <v>36</v>
      </c>
      <c r="G20" s="4">
        <v>13</v>
      </c>
      <c r="H20" s="7">
        <f t="shared" si="0"/>
        <v>2.5</v>
      </c>
      <c r="I20" s="8">
        <f t="shared" si="1"/>
        <v>1.75</v>
      </c>
      <c r="J20" s="8">
        <f t="shared" si="2"/>
        <v>0.75</v>
      </c>
      <c r="K20" s="8">
        <v>0</v>
      </c>
      <c r="L20" s="5">
        <f t="shared" si="3"/>
        <v>0.5</v>
      </c>
      <c r="M20" s="8">
        <v>40</v>
      </c>
      <c r="N20" s="4"/>
      <c r="O20" s="4"/>
      <c r="P20" s="4"/>
      <c r="Q20" s="3"/>
    </row>
    <row r="21" spans="1:17" x14ac:dyDescent="0.4">
      <c r="A21" t="s">
        <v>170</v>
      </c>
      <c r="B21" t="str">
        <f>Tabelle1!D20</f>
        <v>In der Kappel 2</v>
      </c>
      <c r="C21">
        <f>Tabelle1!E20</f>
        <v>87700</v>
      </c>
      <c r="D21" t="str">
        <f>Tabelle1!F20</f>
        <v>Memmingen</v>
      </c>
      <c r="E21" s="4" t="s">
        <v>92</v>
      </c>
      <c r="F21" t="s">
        <v>37</v>
      </c>
      <c r="G21" s="4">
        <v>23</v>
      </c>
      <c r="H21" s="7">
        <f t="shared" si="0"/>
        <v>3.833333333333333</v>
      </c>
      <c r="I21" s="8">
        <f t="shared" si="1"/>
        <v>2.6833333333333331</v>
      </c>
      <c r="J21" s="8">
        <f t="shared" si="2"/>
        <v>1.1499999999999999</v>
      </c>
      <c r="K21" s="8">
        <v>0.5</v>
      </c>
      <c r="L21" s="5">
        <f t="shared" si="3"/>
        <v>0.5</v>
      </c>
      <c r="M21" s="8">
        <v>40</v>
      </c>
      <c r="N21" s="4"/>
      <c r="O21" s="4"/>
      <c r="P21" s="4"/>
      <c r="Q21" s="3"/>
    </row>
    <row r="22" spans="1:17" x14ac:dyDescent="0.4">
      <c r="A22" t="s">
        <v>170</v>
      </c>
      <c r="B22" t="str">
        <f>Tabelle1!D21</f>
        <v>Herzog-Wilhelm-Str. 1</v>
      </c>
      <c r="C22">
        <f>Tabelle1!E21</f>
        <v>86415</v>
      </c>
      <c r="D22" t="str">
        <f>Tabelle1!F21</f>
        <v>Mering</v>
      </c>
      <c r="E22" s="4" t="s">
        <v>77</v>
      </c>
      <c r="F22" t="s">
        <v>38</v>
      </c>
      <c r="G22" s="4">
        <v>15</v>
      </c>
      <c r="H22" s="7">
        <f t="shared" si="0"/>
        <v>2.5</v>
      </c>
      <c r="I22" s="8">
        <f t="shared" si="1"/>
        <v>1.75</v>
      </c>
      <c r="J22" s="8">
        <f t="shared" si="2"/>
        <v>0.75</v>
      </c>
      <c r="K22" s="8">
        <v>0</v>
      </c>
      <c r="L22" s="5">
        <f t="shared" si="3"/>
        <v>0.5</v>
      </c>
      <c r="M22" s="8">
        <v>40</v>
      </c>
      <c r="N22" s="4"/>
      <c r="O22" s="4"/>
      <c r="P22" s="4"/>
      <c r="Q22" s="3"/>
    </row>
    <row r="23" spans="1:17" x14ac:dyDescent="0.4">
      <c r="A23" t="s">
        <v>170</v>
      </c>
      <c r="B23" t="str">
        <f>Tabelle1!D22</f>
        <v>Hallstattstr. 14</v>
      </c>
      <c r="C23">
        <f>Tabelle1!E22</f>
        <v>87719</v>
      </c>
      <c r="D23" t="str">
        <f>Tabelle1!F22</f>
        <v>Mindelheim</v>
      </c>
      <c r="E23" s="4" t="s">
        <v>93</v>
      </c>
      <c r="F23" t="s">
        <v>40</v>
      </c>
      <c r="G23" s="4">
        <v>16</v>
      </c>
      <c r="H23" s="7">
        <f t="shared" si="0"/>
        <v>2.6666666666666665</v>
      </c>
      <c r="I23" s="8">
        <f t="shared" si="1"/>
        <v>1.8666666666666665</v>
      </c>
      <c r="J23" s="8">
        <f t="shared" si="2"/>
        <v>0.79999999999999993</v>
      </c>
      <c r="K23" s="8">
        <v>0.5</v>
      </c>
      <c r="L23" s="5">
        <f t="shared" si="3"/>
        <v>0.5</v>
      </c>
      <c r="M23" s="8">
        <v>40</v>
      </c>
      <c r="N23" s="4"/>
      <c r="O23" s="4"/>
      <c r="P23" s="4"/>
      <c r="Q23" s="3"/>
    </row>
    <row r="24" spans="1:17" x14ac:dyDescent="0.4">
      <c r="A24" t="s">
        <v>170</v>
      </c>
      <c r="B24" t="str">
        <f>Tabelle1!D23</f>
        <v>Gartenstraße 20</v>
      </c>
      <c r="C24">
        <f>Tabelle1!E23</f>
        <v>89231</v>
      </c>
      <c r="D24" t="str">
        <f>Tabelle1!F23</f>
        <v>Neu-Ulm</v>
      </c>
      <c r="E24" s="4" t="s">
        <v>84</v>
      </c>
      <c r="F24" t="s">
        <v>41</v>
      </c>
      <c r="G24" s="4">
        <v>23</v>
      </c>
      <c r="H24" s="7">
        <f t="shared" si="0"/>
        <v>3.833333333333333</v>
      </c>
      <c r="I24" s="8">
        <f t="shared" si="1"/>
        <v>2.6833333333333331</v>
      </c>
      <c r="J24" s="8">
        <f t="shared" si="2"/>
        <v>1.1499999999999999</v>
      </c>
      <c r="K24" s="8">
        <v>0.5</v>
      </c>
      <c r="L24" s="5">
        <f t="shared" si="3"/>
        <v>0.5</v>
      </c>
      <c r="M24" s="8">
        <v>40</v>
      </c>
      <c r="N24" s="4"/>
      <c r="O24" s="4"/>
      <c r="P24" s="4"/>
      <c r="Q24" s="3"/>
    </row>
    <row r="25" spans="1:17" x14ac:dyDescent="0.4">
      <c r="A25" t="s">
        <v>172</v>
      </c>
      <c r="B25" t="str">
        <f>Tabelle1!D24</f>
        <v>Glashütter Str. 2</v>
      </c>
      <c r="C25">
        <f>Tabelle1!E24</f>
        <v>86720</v>
      </c>
      <c r="D25" t="str">
        <f>Tabelle1!F24</f>
        <v>Nördlingen</v>
      </c>
      <c r="E25" s="4" t="s">
        <v>83</v>
      </c>
      <c r="F25" t="s">
        <v>42</v>
      </c>
      <c r="G25" s="4">
        <v>17</v>
      </c>
      <c r="H25" s="7">
        <f t="shared" si="0"/>
        <v>2.833333333333333</v>
      </c>
      <c r="I25" s="8">
        <f t="shared" si="1"/>
        <v>1.9833333333333329</v>
      </c>
      <c r="J25" s="8">
        <f t="shared" si="2"/>
        <v>0.84999999999999987</v>
      </c>
      <c r="K25" s="8">
        <v>0.5</v>
      </c>
      <c r="L25" s="5">
        <f t="shared" si="3"/>
        <v>0.5</v>
      </c>
      <c r="M25" s="8">
        <v>39</v>
      </c>
      <c r="N25" s="4"/>
      <c r="O25" s="4"/>
      <c r="P25" s="4"/>
      <c r="Q25" s="3"/>
    </row>
    <row r="26" spans="1:17" x14ac:dyDescent="0.4">
      <c r="A26" t="s">
        <v>173</v>
      </c>
      <c r="B26" t="str">
        <f>Tabelle1!D25</f>
        <v>Ferdinand-Wagner-Str. 3</v>
      </c>
      <c r="C26">
        <f>Tabelle1!E25</f>
        <v>86830</v>
      </c>
      <c r="D26" t="str">
        <f>Tabelle1!F25</f>
        <v>Schwabmünchen</v>
      </c>
      <c r="E26" s="4" t="s">
        <v>79</v>
      </c>
      <c r="F26" t="s">
        <v>43</v>
      </c>
      <c r="G26" s="4">
        <v>15</v>
      </c>
      <c r="H26" s="7">
        <f t="shared" si="0"/>
        <v>2.5</v>
      </c>
      <c r="I26" s="8">
        <f t="shared" si="1"/>
        <v>1.75</v>
      </c>
      <c r="J26" s="8">
        <f t="shared" si="2"/>
        <v>0.75</v>
      </c>
      <c r="K26" s="8">
        <v>0</v>
      </c>
      <c r="L26" s="5">
        <f t="shared" si="3"/>
        <v>0.5</v>
      </c>
      <c r="M26" s="8">
        <v>39</v>
      </c>
      <c r="N26" s="4"/>
      <c r="O26" s="4"/>
      <c r="P26" s="4"/>
      <c r="Q26" s="3"/>
    </row>
    <row r="27" spans="1:17" x14ac:dyDescent="0.4">
      <c r="A27" t="s">
        <v>173</v>
      </c>
      <c r="B27" t="str">
        <f>Tabelle1!D26</f>
        <v>Augsburger Str. 38</v>
      </c>
      <c r="C27">
        <f>Tabelle1!E26</f>
        <v>86441</v>
      </c>
      <c r="D27" t="str">
        <f>Tabelle1!F26</f>
        <v>Zusmarshausen</v>
      </c>
      <c r="E27" s="4" t="s">
        <v>81</v>
      </c>
      <c r="F27" t="s">
        <v>44</v>
      </c>
      <c r="G27" s="4">
        <v>13</v>
      </c>
      <c r="H27" s="7">
        <f t="shared" si="0"/>
        <v>2.5</v>
      </c>
      <c r="I27" s="8">
        <f t="shared" si="1"/>
        <v>1.75</v>
      </c>
      <c r="J27" s="8">
        <f t="shared" si="2"/>
        <v>0.75</v>
      </c>
      <c r="K27" s="8">
        <v>0</v>
      </c>
      <c r="L27" s="5">
        <f t="shared" si="3"/>
        <v>0.5</v>
      </c>
      <c r="M27" s="8">
        <v>39</v>
      </c>
      <c r="N27" s="4"/>
      <c r="O27" s="4"/>
      <c r="P27" s="4"/>
      <c r="Q27" s="3"/>
    </row>
    <row r="28" spans="1:17" x14ac:dyDescent="0.4">
      <c r="B28" t="s">
        <v>53</v>
      </c>
      <c r="F28" s="3" t="s">
        <v>53</v>
      </c>
      <c r="G28" s="3">
        <v>0</v>
      </c>
      <c r="H28" s="7">
        <v>0</v>
      </c>
      <c r="I28" s="8">
        <f t="shared" si="1"/>
        <v>0</v>
      </c>
      <c r="J28" s="8">
        <f t="shared" si="2"/>
        <v>0</v>
      </c>
      <c r="K28" s="8">
        <v>0</v>
      </c>
      <c r="L28" s="5">
        <v>0</v>
      </c>
      <c r="M28" s="8">
        <v>0</v>
      </c>
      <c r="Q28" s="3"/>
    </row>
    <row r="29" spans="1:17" x14ac:dyDescent="0.4">
      <c r="Q29" s="3"/>
    </row>
    <row r="30" spans="1:17" x14ac:dyDescent="0.4">
      <c r="E30" t="s">
        <v>17</v>
      </c>
      <c r="G30">
        <f t="shared" ref="G30:L30" si="4">SUM(G3:G27)</f>
        <v>494</v>
      </c>
      <c r="H30" s="8">
        <f t="shared" si="4"/>
        <v>83.166666666666671</v>
      </c>
      <c r="I30" s="8">
        <f t="shared" si="4"/>
        <v>58.216666666666654</v>
      </c>
      <c r="J30" s="8">
        <f t="shared" si="4"/>
        <v>24.95</v>
      </c>
      <c r="K30" s="8">
        <f t="shared" si="4"/>
        <v>8.25</v>
      </c>
      <c r="L30" s="7">
        <f t="shared" si="4"/>
        <v>13</v>
      </c>
      <c r="Q30" s="3"/>
    </row>
    <row r="31" spans="1:17" x14ac:dyDescent="0.4">
      <c r="E31" s="9"/>
      <c r="F31" s="9"/>
      <c r="Q31" s="3"/>
    </row>
    <row r="32" spans="1:17" x14ac:dyDescent="0.4">
      <c r="D32" s="9"/>
      <c r="E32" s="9"/>
      <c r="P32" s="3"/>
    </row>
    <row r="33" spans="1:16" x14ac:dyDescent="0.4">
      <c r="D33" s="4"/>
      <c r="E33" s="4"/>
      <c r="P33" s="3"/>
    </row>
    <row r="34" spans="1:16" x14ac:dyDescent="0.4">
      <c r="A34" s="3"/>
    </row>
    <row r="35" spans="1:16" x14ac:dyDescent="0.4">
      <c r="A35" s="3"/>
    </row>
    <row r="40" spans="1:16" x14ac:dyDescent="0.4">
      <c r="A40" s="3"/>
    </row>
    <row r="41" spans="1:16" x14ac:dyDescent="0.4">
      <c r="A41" s="3"/>
    </row>
    <row r="42" spans="1:16" x14ac:dyDescent="0.4">
      <c r="A42" s="3"/>
    </row>
    <row r="43" spans="1:16" x14ac:dyDescent="0.4">
      <c r="E43" s="4"/>
      <c r="F43" s="8"/>
      <c r="G43" s="8"/>
    </row>
    <row r="44" spans="1:16" x14ac:dyDescent="0.4">
      <c r="E44" s="4"/>
    </row>
    <row r="45" spans="1:16" x14ac:dyDescent="0.4">
      <c r="E45" s="4"/>
    </row>
    <row r="46" spans="1:16" x14ac:dyDescent="0.4">
      <c r="E46" s="4"/>
    </row>
    <row r="47" spans="1:16" x14ac:dyDescent="0.4">
      <c r="E47" s="4"/>
    </row>
    <row r="48" spans="1:16" x14ac:dyDescent="0.4">
      <c r="E48" s="4"/>
    </row>
    <row r="49" spans="5:7" x14ac:dyDescent="0.4">
      <c r="E49" s="4"/>
    </row>
    <row r="50" spans="5:7" x14ac:dyDescent="0.4">
      <c r="E50" s="4"/>
    </row>
    <row r="51" spans="5:7" x14ac:dyDescent="0.4">
      <c r="E51" s="4"/>
    </row>
    <row r="52" spans="5:7" x14ac:dyDescent="0.4">
      <c r="E52" s="4"/>
    </row>
    <row r="53" spans="5:7" x14ac:dyDescent="0.4">
      <c r="E53" s="4"/>
    </row>
    <row r="54" spans="5:7" x14ac:dyDescent="0.4">
      <c r="E54" s="4"/>
    </row>
    <row r="55" spans="5:7" x14ac:dyDescent="0.4">
      <c r="E55" s="4"/>
    </row>
    <row r="56" spans="5:7" x14ac:dyDescent="0.4">
      <c r="E56" s="4"/>
    </row>
    <row r="57" spans="5:7" x14ac:dyDescent="0.4">
      <c r="F57" s="8"/>
      <c r="G57" s="8"/>
    </row>
  </sheetData>
  <sheetProtection algorithmName="SHA-512" hashValue="ZV3qr9q+7FySKvq3wnRiVdzHY8AeoeL/zGl0K4eja4XO3h/P8TIVhBUo2XxghnjhIDYjty/gZ2nshg7utnWQlg==" saltValue="YxpAgoZ2R7o/saYWxk3Igg==" spinCount="100000" sheet="1" objects="1" scenarios="1"/>
  <mergeCells count="1">
    <mergeCell ref="G1:L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6"/>
  <sheetViews>
    <sheetView workbookViewId="0">
      <selection activeCell="F20" sqref="F20"/>
    </sheetView>
  </sheetViews>
  <sheetFormatPr baseColWidth="10" defaultColWidth="11.19921875" defaultRowHeight="16.8" x14ac:dyDescent="0.4"/>
  <cols>
    <col min="1" max="1" width="26.5" style="2" customWidth="1"/>
    <col min="2" max="2" width="42.69921875" style="2" customWidth="1"/>
    <col min="3" max="3" width="51.69921875" style="2" customWidth="1"/>
    <col min="4" max="4" width="20.09765625" style="2" customWidth="1"/>
    <col min="5" max="5" width="5.8984375" style="2" customWidth="1"/>
    <col min="6" max="6" width="14.19921875" style="2" customWidth="1"/>
    <col min="7" max="7" width="17.3984375" style="2" customWidth="1"/>
    <col min="8" max="8" width="44.8984375" style="2" bestFit="1" customWidth="1"/>
    <col min="9" max="9" width="17.3984375" style="2" customWidth="1"/>
    <col min="10" max="10" width="11" style="2" customWidth="1"/>
    <col min="11" max="11" width="43.59765625" style="2" bestFit="1" customWidth="1"/>
    <col min="12" max="12" width="18.5" style="2" bestFit="1" customWidth="1"/>
    <col min="13" max="13" width="11" style="2" customWidth="1"/>
    <col min="14" max="16384" width="11.19921875" style="2"/>
  </cols>
  <sheetData>
    <row r="1" spans="1:14" x14ac:dyDescent="0.4">
      <c r="B1" s="2" t="s">
        <v>111</v>
      </c>
      <c r="C1" s="2" t="s">
        <v>106</v>
      </c>
      <c r="D1" s="2" t="s">
        <v>112</v>
      </c>
      <c r="E1" s="2" t="s">
        <v>113</v>
      </c>
      <c r="F1" s="2" t="s">
        <v>107</v>
      </c>
      <c r="G1" s="2" t="s">
        <v>114</v>
      </c>
      <c r="H1" s="2" t="s">
        <v>109</v>
      </c>
      <c r="I1" s="2" t="s">
        <v>66</v>
      </c>
      <c r="J1" s="2" t="s">
        <v>115</v>
      </c>
      <c r="K1" s="2" t="s">
        <v>106</v>
      </c>
      <c r="L1" s="2" t="s">
        <v>16</v>
      </c>
      <c r="M1" s="2" t="s">
        <v>113</v>
      </c>
      <c r="N1" s="2" t="s">
        <v>107</v>
      </c>
    </row>
    <row r="2" spans="1:14" x14ac:dyDescent="0.4">
      <c r="A2" s="2" t="s">
        <v>116</v>
      </c>
      <c r="B2" s="2" t="s">
        <v>117</v>
      </c>
      <c r="C2" s="2" t="s">
        <v>204</v>
      </c>
      <c r="D2" s="2" t="s">
        <v>116</v>
      </c>
      <c r="E2" s="2">
        <v>86551</v>
      </c>
      <c r="F2" s="2" t="s">
        <v>18</v>
      </c>
      <c r="G2" s="2" t="s">
        <v>118</v>
      </c>
      <c r="H2" s="2" t="s">
        <v>202</v>
      </c>
      <c r="I2" s="2" t="s">
        <v>203</v>
      </c>
      <c r="J2" s="2">
        <f>Angaben!G3</f>
        <v>17</v>
      </c>
      <c r="K2" s="2" t="s">
        <v>204</v>
      </c>
      <c r="L2" s="2" t="s">
        <v>205</v>
      </c>
      <c r="M2" s="2">
        <v>86316</v>
      </c>
      <c r="N2" s="2" t="s">
        <v>206</v>
      </c>
    </row>
    <row r="3" spans="1:14" x14ac:dyDescent="0.4">
      <c r="A3" s="2" t="s">
        <v>119</v>
      </c>
      <c r="B3" s="2" t="s">
        <v>179</v>
      </c>
      <c r="C3" s="2" t="s">
        <v>120</v>
      </c>
      <c r="D3" s="2" t="s">
        <v>119</v>
      </c>
      <c r="E3" s="2">
        <v>86161</v>
      </c>
      <c r="F3" s="2" t="s">
        <v>19</v>
      </c>
      <c r="G3" s="2" t="s">
        <v>121</v>
      </c>
      <c r="H3" s="2" t="s">
        <v>214</v>
      </c>
      <c r="I3" s="22" t="s">
        <v>212</v>
      </c>
      <c r="J3" s="2">
        <f>Angaben!G6</f>
        <v>29</v>
      </c>
      <c r="K3" s="2" t="s">
        <v>120</v>
      </c>
      <c r="L3" s="2" t="s">
        <v>213</v>
      </c>
      <c r="M3" s="2">
        <v>86199</v>
      </c>
      <c r="N3" s="2" t="s">
        <v>19</v>
      </c>
    </row>
    <row r="4" spans="1:14" x14ac:dyDescent="0.4">
      <c r="A4" s="2" t="s">
        <v>122</v>
      </c>
      <c r="B4" s="2" t="s">
        <v>117</v>
      </c>
      <c r="C4" s="2" t="s">
        <v>123</v>
      </c>
      <c r="D4" s="2" t="s">
        <v>122</v>
      </c>
      <c r="E4" s="2">
        <v>86153</v>
      </c>
      <c r="F4" s="2" t="s">
        <v>19</v>
      </c>
      <c r="G4" s="2" t="s">
        <v>242</v>
      </c>
      <c r="H4" s="2" t="s">
        <v>241</v>
      </c>
      <c r="I4" s="2" t="s">
        <v>196</v>
      </c>
      <c r="J4" s="2">
        <f>Angaben!G7</f>
        <v>30</v>
      </c>
      <c r="K4" s="2" t="s">
        <v>197</v>
      </c>
      <c r="L4" s="2" t="s">
        <v>195</v>
      </c>
      <c r="M4" s="2">
        <v>86152</v>
      </c>
      <c r="N4" s="2" t="s">
        <v>19</v>
      </c>
    </row>
    <row r="5" spans="1:14" x14ac:dyDescent="0.4">
      <c r="A5" s="2" t="s">
        <v>124</v>
      </c>
      <c r="B5" s="2" t="s">
        <v>125</v>
      </c>
      <c r="C5" s="2" t="s">
        <v>224</v>
      </c>
      <c r="D5" s="2" t="s">
        <v>124</v>
      </c>
      <c r="E5" s="2">
        <v>86157</v>
      </c>
      <c r="F5" s="2" t="s">
        <v>19</v>
      </c>
      <c r="G5" s="2" t="s">
        <v>126</v>
      </c>
      <c r="H5" s="2" t="s">
        <v>254</v>
      </c>
      <c r="I5" s="2" t="s">
        <v>226</v>
      </c>
      <c r="J5" s="2">
        <f>Angaben!G5</f>
        <v>30.5</v>
      </c>
      <c r="K5" s="2" t="s">
        <v>224</v>
      </c>
      <c r="L5" s="2" t="s">
        <v>225</v>
      </c>
      <c r="M5" s="2">
        <v>86150</v>
      </c>
      <c r="N5" s="2" t="s">
        <v>19</v>
      </c>
    </row>
    <row r="6" spans="1:14" x14ac:dyDescent="0.4">
      <c r="A6" s="2" t="s">
        <v>127</v>
      </c>
      <c r="B6" s="2" t="s">
        <v>128</v>
      </c>
      <c r="C6" s="22" t="s">
        <v>120</v>
      </c>
      <c r="D6" s="2" t="s">
        <v>127</v>
      </c>
      <c r="E6" s="2">
        <v>86161</v>
      </c>
      <c r="F6" s="2" t="s">
        <v>19</v>
      </c>
      <c r="G6" s="22" t="s">
        <v>186</v>
      </c>
      <c r="H6" s="2" t="s">
        <v>211</v>
      </c>
      <c r="I6" s="22" t="s">
        <v>212</v>
      </c>
      <c r="J6" s="2">
        <f>Angaben!G4</f>
        <v>20</v>
      </c>
      <c r="K6" s="2" t="s">
        <v>120</v>
      </c>
      <c r="L6" s="2" t="s">
        <v>213</v>
      </c>
      <c r="M6" s="2">
        <v>86199</v>
      </c>
      <c r="N6" s="2" t="s">
        <v>19</v>
      </c>
    </row>
    <row r="7" spans="1:14" x14ac:dyDescent="0.4">
      <c r="A7" s="2" t="s">
        <v>188</v>
      </c>
      <c r="B7" s="23" t="s">
        <v>189</v>
      </c>
      <c r="C7" s="2" t="s">
        <v>132</v>
      </c>
      <c r="D7" s="2" t="s">
        <v>188</v>
      </c>
      <c r="E7" s="2">
        <v>86152</v>
      </c>
      <c r="F7" s="2" t="s">
        <v>19</v>
      </c>
      <c r="G7" s="22" t="s">
        <v>187</v>
      </c>
      <c r="H7" s="22" t="s">
        <v>262</v>
      </c>
      <c r="I7" s="22" t="s">
        <v>200</v>
      </c>
      <c r="J7" s="2">
        <f>Angaben!G8</f>
        <v>20</v>
      </c>
      <c r="K7" s="2" t="s">
        <v>201</v>
      </c>
    </row>
    <row r="8" spans="1:14" x14ac:dyDescent="0.4">
      <c r="A8" s="2" t="s">
        <v>51</v>
      </c>
      <c r="B8" s="2" t="s">
        <v>117</v>
      </c>
      <c r="C8" s="2" t="s">
        <v>209</v>
      </c>
      <c r="D8" s="2" t="s">
        <v>51</v>
      </c>
      <c r="E8" s="2">
        <v>89407</v>
      </c>
      <c r="F8" s="2" t="s">
        <v>20</v>
      </c>
      <c r="G8" s="2" t="s">
        <v>129</v>
      </c>
      <c r="H8" s="2" t="s">
        <v>207</v>
      </c>
      <c r="I8" s="2" t="s">
        <v>208</v>
      </c>
      <c r="J8" s="2">
        <f>Angaben!G9</f>
        <v>19</v>
      </c>
      <c r="K8" s="2" t="s">
        <v>209</v>
      </c>
      <c r="L8" s="2" t="s">
        <v>51</v>
      </c>
      <c r="M8" s="2">
        <v>89407</v>
      </c>
      <c r="N8" s="2" t="s">
        <v>210</v>
      </c>
    </row>
    <row r="9" spans="1:14" x14ac:dyDescent="0.4">
      <c r="A9" s="2" t="s">
        <v>130</v>
      </c>
      <c r="B9" s="2" t="s">
        <v>117</v>
      </c>
      <c r="C9" s="2" t="s">
        <v>50</v>
      </c>
      <c r="D9" s="2" t="s">
        <v>130</v>
      </c>
      <c r="E9" s="2">
        <v>86609</v>
      </c>
      <c r="F9" s="2" t="s">
        <v>21</v>
      </c>
      <c r="G9" s="2" t="s">
        <v>131</v>
      </c>
      <c r="H9" s="2" t="s">
        <v>263</v>
      </c>
      <c r="I9" s="2" t="s">
        <v>251</v>
      </c>
      <c r="J9" s="2">
        <f>Angaben!G10</f>
        <v>16</v>
      </c>
      <c r="K9" s="2" t="s">
        <v>233</v>
      </c>
      <c r="L9" s="2" t="s">
        <v>234</v>
      </c>
      <c r="M9" s="2">
        <v>86688</v>
      </c>
      <c r="N9" s="2" t="s">
        <v>235</v>
      </c>
    </row>
    <row r="10" spans="1:14" ht="33.6" x14ac:dyDescent="0.4">
      <c r="A10" s="2" t="s">
        <v>24</v>
      </c>
      <c r="B10" s="22" t="s">
        <v>162</v>
      </c>
      <c r="C10" s="2" t="s">
        <v>132</v>
      </c>
      <c r="D10" s="2" t="s">
        <v>24</v>
      </c>
      <c r="E10" s="2">
        <v>87629</v>
      </c>
      <c r="F10" s="2" t="s">
        <v>22</v>
      </c>
      <c r="G10" s="2" t="s">
        <v>133</v>
      </c>
      <c r="H10" s="2" t="s">
        <v>261</v>
      </c>
      <c r="I10" s="2" t="s">
        <v>192</v>
      </c>
      <c r="J10" s="2">
        <v>15</v>
      </c>
      <c r="K10" s="2" t="s">
        <v>193</v>
      </c>
      <c r="L10" s="2" t="s">
        <v>32</v>
      </c>
      <c r="M10" s="2">
        <v>87600</v>
      </c>
      <c r="N10" s="2" t="s">
        <v>31</v>
      </c>
    </row>
    <row r="11" spans="1:14" ht="33.6" x14ac:dyDescent="0.4">
      <c r="A11" s="2" t="s">
        <v>26</v>
      </c>
      <c r="B11" s="22" t="s">
        <v>163</v>
      </c>
      <c r="C11" s="2" t="s">
        <v>132</v>
      </c>
      <c r="D11" s="2" t="s">
        <v>26</v>
      </c>
      <c r="E11" s="2">
        <v>89312</v>
      </c>
      <c r="F11" s="2" t="s">
        <v>25</v>
      </c>
      <c r="G11" s="2" t="s">
        <v>134</v>
      </c>
      <c r="H11" s="2" t="s">
        <v>255</v>
      </c>
      <c r="I11" s="2" t="s">
        <v>229</v>
      </c>
      <c r="J11" s="2">
        <f>Angaben!G12</f>
        <v>17</v>
      </c>
      <c r="K11" s="2" t="s">
        <v>230</v>
      </c>
      <c r="L11" s="2" t="s">
        <v>231</v>
      </c>
      <c r="M11" s="2">
        <v>86156</v>
      </c>
      <c r="N11" s="2" t="s">
        <v>232</v>
      </c>
    </row>
    <row r="12" spans="1:14" x14ac:dyDescent="0.4">
      <c r="A12" s="2" t="s">
        <v>28</v>
      </c>
      <c r="B12" s="2" t="s">
        <v>117</v>
      </c>
      <c r="C12" s="2" t="s">
        <v>135</v>
      </c>
      <c r="D12" s="2" t="s">
        <v>28</v>
      </c>
      <c r="E12" s="2">
        <v>89257</v>
      </c>
      <c r="F12" s="2" t="s">
        <v>27</v>
      </c>
      <c r="G12" s="2" t="s">
        <v>136</v>
      </c>
      <c r="H12" s="2" t="s">
        <v>257</v>
      </c>
      <c r="I12" s="2" t="s">
        <v>199</v>
      </c>
      <c r="J12" s="2">
        <f>Angaben!G13</f>
        <v>16</v>
      </c>
      <c r="K12" s="2" t="s">
        <v>135</v>
      </c>
      <c r="L12" s="2" t="s">
        <v>198</v>
      </c>
      <c r="M12" s="2">
        <v>89231</v>
      </c>
      <c r="N12" s="2" t="s">
        <v>41</v>
      </c>
    </row>
    <row r="13" spans="1:14" x14ac:dyDescent="0.4">
      <c r="A13" s="2" t="s">
        <v>30</v>
      </c>
      <c r="B13" s="2" t="s">
        <v>117</v>
      </c>
      <c r="C13" s="2" t="s">
        <v>108</v>
      </c>
      <c r="D13" s="2" t="s">
        <v>30</v>
      </c>
      <c r="E13" s="2">
        <v>87509</v>
      </c>
      <c r="F13" s="2" t="s">
        <v>29</v>
      </c>
      <c r="G13" s="2" t="s">
        <v>137</v>
      </c>
      <c r="H13" s="2" t="s">
        <v>223</v>
      </c>
      <c r="I13" s="2" t="s">
        <v>222</v>
      </c>
      <c r="J13" s="2">
        <f>Angaben!G14</f>
        <v>20</v>
      </c>
      <c r="K13" s="2" t="s">
        <v>215</v>
      </c>
      <c r="L13" s="2" t="s">
        <v>141</v>
      </c>
      <c r="M13" s="2">
        <v>87435</v>
      </c>
      <c r="N13" s="2" t="s">
        <v>33</v>
      </c>
    </row>
    <row r="14" spans="1:14" ht="33.6" x14ac:dyDescent="0.4">
      <c r="A14" s="2" t="s">
        <v>32</v>
      </c>
      <c r="B14" s="22" t="s">
        <v>164</v>
      </c>
      <c r="C14" s="2" t="s">
        <v>132</v>
      </c>
      <c r="D14" s="2" t="s">
        <v>32</v>
      </c>
      <c r="E14" s="2">
        <v>87600</v>
      </c>
      <c r="F14" s="2" t="s">
        <v>31</v>
      </c>
      <c r="G14" s="2" t="s">
        <v>138</v>
      </c>
      <c r="H14" s="2" t="s">
        <v>260</v>
      </c>
      <c r="I14" s="2" t="s">
        <v>192</v>
      </c>
      <c r="J14" s="2">
        <f>Angaben!G15</f>
        <v>23</v>
      </c>
      <c r="K14" s="2" t="s">
        <v>193</v>
      </c>
      <c r="L14" s="2" t="s">
        <v>32</v>
      </c>
      <c r="M14" s="2">
        <v>87600</v>
      </c>
      <c r="N14" s="2" t="s">
        <v>31</v>
      </c>
    </row>
    <row r="15" spans="1:14" x14ac:dyDescent="0.4">
      <c r="A15" s="2" t="s">
        <v>139</v>
      </c>
      <c r="B15" s="2" t="s">
        <v>117</v>
      </c>
      <c r="C15" s="2" t="s">
        <v>123</v>
      </c>
      <c r="D15" s="2" t="s">
        <v>139</v>
      </c>
      <c r="E15" s="2">
        <v>87600</v>
      </c>
      <c r="F15" s="2" t="s">
        <v>31</v>
      </c>
      <c r="G15" s="2" t="s">
        <v>140</v>
      </c>
      <c r="H15" s="2" t="s">
        <v>256</v>
      </c>
      <c r="I15" s="2" t="s">
        <v>250</v>
      </c>
      <c r="J15" s="2">
        <f>Angaben!G16</f>
        <v>27</v>
      </c>
      <c r="K15" s="2" t="s">
        <v>123</v>
      </c>
      <c r="L15" s="2" t="s">
        <v>195</v>
      </c>
      <c r="M15" s="2">
        <v>86152</v>
      </c>
      <c r="N15" s="2" t="s">
        <v>19</v>
      </c>
    </row>
    <row r="16" spans="1:14" x14ac:dyDescent="0.4">
      <c r="A16" s="2" t="s">
        <v>141</v>
      </c>
      <c r="B16" s="2" t="s">
        <v>117</v>
      </c>
      <c r="C16" s="2" t="s">
        <v>108</v>
      </c>
      <c r="D16" s="2" t="s">
        <v>141</v>
      </c>
      <c r="E16" s="2">
        <v>87435</v>
      </c>
      <c r="F16" s="2" t="s">
        <v>33</v>
      </c>
      <c r="G16" s="2" t="s">
        <v>142</v>
      </c>
      <c r="H16" s="2" t="s">
        <v>259</v>
      </c>
      <c r="I16" s="2" t="s">
        <v>221</v>
      </c>
      <c r="J16" s="2">
        <f>Angaben!G17</f>
        <v>29</v>
      </c>
      <c r="K16" s="2" t="s">
        <v>215</v>
      </c>
      <c r="L16" s="2" t="s">
        <v>141</v>
      </c>
      <c r="M16" s="2">
        <v>87435</v>
      </c>
      <c r="N16" s="2" t="s">
        <v>33</v>
      </c>
    </row>
    <row r="17" spans="1:14" ht="33.6" x14ac:dyDescent="0.4">
      <c r="A17" s="2" t="s">
        <v>143</v>
      </c>
      <c r="B17" s="22" t="s">
        <v>165</v>
      </c>
      <c r="C17" s="2" t="s">
        <v>132</v>
      </c>
      <c r="D17" s="2" t="s">
        <v>143</v>
      </c>
      <c r="E17" s="2">
        <v>86381</v>
      </c>
      <c r="F17" s="2" t="s">
        <v>34</v>
      </c>
      <c r="G17" s="2" t="s">
        <v>144</v>
      </c>
      <c r="H17" s="2" t="s">
        <v>258</v>
      </c>
      <c r="I17" s="2" t="s">
        <v>229</v>
      </c>
      <c r="J17" s="2">
        <f>Angaben!G18</f>
        <v>14</v>
      </c>
      <c r="K17" s="2" t="s">
        <v>230</v>
      </c>
      <c r="L17" s="2" t="s">
        <v>231</v>
      </c>
      <c r="M17" s="2">
        <v>86156</v>
      </c>
      <c r="N17" s="2" t="s">
        <v>232</v>
      </c>
    </row>
    <row r="18" spans="1:14" x14ac:dyDescent="0.4">
      <c r="A18" s="2" t="s">
        <v>145</v>
      </c>
      <c r="B18" s="2" t="s">
        <v>117</v>
      </c>
      <c r="C18" s="2" t="s">
        <v>108</v>
      </c>
      <c r="D18" s="2" t="s">
        <v>145</v>
      </c>
      <c r="E18" s="2">
        <v>88161</v>
      </c>
      <c r="F18" s="2" t="s">
        <v>35</v>
      </c>
      <c r="G18" s="2" t="s">
        <v>146</v>
      </c>
      <c r="H18" s="2" t="s">
        <v>220</v>
      </c>
      <c r="I18" s="2" t="s">
        <v>219</v>
      </c>
      <c r="J18" s="2">
        <f>Angaben!G19</f>
        <v>16.5</v>
      </c>
      <c r="K18" s="2" t="s">
        <v>215</v>
      </c>
      <c r="L18" s="2" t="s">
        <v>141</v>
      </c>
      <c r="M18" s="2">
        <v>87435</v>
      </c>
      <c r="N18" s="2" t="s">
        <v>33</v>
      </c>
    </row>
    <row r="19" spans="1:14" x14ac:dyDescent="0.4">
      <c r="A19" s="2" t="s">
        <v>147</v>
      </c>
      <c r="B19" s="2" t="s">
        <v>117</v>
      </c>
      <c r="C19" s="2" t="s">
        <v>123</v>
      </c>
      <c r="D19" s="2" t="s">
        <v>147</v>
      </c>
      <c r="E19" s="2">
        <v>86405</v>
      </c>
      <c r="F19" s="2" t="s">
        <v>36</v>
      </c>
      <c r="G19" s="2" t="s">
        <v>148</v>
      </c>
      <c r="H19" s="2" t="s">
        <v>228</v>
      </c>
      <c r="I19" s="2" t="s">
        <v>227</v>
      </c>
      <c r="J19" s="2">
        <f>Angaben!G20</f>
        <v>13</v>
      </c>
      <c r="K19" s="2" t="s">
        <v>123</v>
      </c>
      <c r="L19" s="2" t="s">
        <v>195</v>
      </c>
      <c r="M19" s="2">
        <v>86152</v>
      </c>
      <c r="N19" s="2" t="s">
        <v>19</v>
      </c>
    </row>
    <row r="20" spans="1:14" ht="33.6" x14ac:dyDescent="0.4">
      <c r="A20" s="2" t="s">
        <v>54</v>
      </c>
      <c r="B20" s="22" t="s">
        <v>167</v>
      </c>
      <c r="C20" s="2" t="s">
        <v>108</v>
      </c>
      <c r="D20" s="2" t="s">
        <v>54</v>
      </c>
      <c r="E20" s="2">
        <v>87700</v>
      </c>
      <c r="F20" s="2" t="s">
        <v>37</v>
      </c>
      <c r="G20" s="2" t="s">
        <v>149</v>
      </c>
      <c r="H20" s="2" t="s">
        <v>110</v>
      </c>
      <c r="I20" s="2" t="s">
        <v>218</v>
      </c>
      <c r="J20" s="2">
        <f>Angaben!G21</f>
        <v>23</v>
      </c>
      <c r="K20" s="2" t="s">
        <v>215</v>
      </c>
      <c r="L20" s="2" t="s">
        <v>141</v>
      </c>
      <c r="M20" s="2">
        <v>87435</v>
      </c>
      <c r="N20" s="2" t="s">
        <v>33</v>
      </c>
    </row>
    <row r="21" spans="1:14" x14ac:dyDescent="0.4">
      <c r="A21" s="2" t="s">
        <v>39</v>
      </c>
      <c r="B21" s="2" t="s">
        <v>117</v>
      </c>
      <c r="C21" s="2" t="s">
        <v>123</v>
      </c>
      <c r="D21" s="2" t="s">
        <v>39</v>
      </c>
      <c r="E21" s="2">
        <v>86415</v>
      </c>
      <c r="F21" s="2" t="s">
        <v>38</v>
      </c>
      <c r="G21" s="2" t="s">
        <v>150</v>
      </c>
      <c r="H21" s="2" t="s">
        <v>194</v>
      </c>
      <c r="I21" s="2" t="s">
        <v>196</v>
      </c>
      <c r="J21" s="2">
        <f>Angaben!G22</f>
        <v>15</v>
      </c>
      <c r="K21" s="2" t="s">
        <v>197</v>
      </c>
      <c r="L21" s="2" t="s">
        <v>195</v>
      </c>
      <c r="M21" s="2">
        <v>86152</v>
      </c>
      <c r="N21" s="2" t="s">
        <v>19</v>
      </c>
    </row>
    <row r="22" spans="1:14" ht="33.6" x14ac:dyDescent="0.4">
      <c r="A22" s="2" t="s">
        <v>55</v>
      </c>
      <c r="B22" s="22" t="s">
        <v>166</v>
      </c>
      <c r="C22" s="2" t="s">
        <v>108</v>
      </c>
      <c r="D22" s="2" t="s">
        <v>55</v>
      </c>
      <c r="E22" s="2">
        <v>87719</v>
      </c>
      <c r="F22" s="2" t="s">
        <v>40</v>
      </c>
      <c r="G22" s="2" t="s">
        <v>151</v>
      </c>
      <c r="H22" s="2" t="s">
        <v>217</v>
      </c>
      <c r="I22" s="2" t="s">
        <v>216</v>
      </c>
      <c r="J22" s="2">
        <f>Angaben!G23</f>
        <v>16</v>
      </c>
      <c r="K22" s="2" t="s">
        <v>215</v>
      </c>
      <c r="L22" s="2" t="s">
        <v>141</v>
      </c>
      <c r="M22" s="2">
        <v>87435</v>
      </c>
      <c r="N22" s="2" t="s">
        <v>33</v>
      </c>
    </row>
    <row r="23" spans="1:14" x14ac:dyDescent="0.4">
      <c r="A23" s="2" t="s">
        <v>52</v>
      </c>
      <c r="B23" s="2" t="s">
        <v>117</v>
      </c>
      <c r="C23" s="2" t="s">
        <v>135</v>
      </c>
      <c r="D23" s="2" t="s">
        <v>52</v>
      </c>
      <c r="E23" s="2">
        <v>89231</v>
      </c>
      <c r="F23" s="2" t="s">
        <v>41</v>
      </c>
      <c r="G23" s="2" t="s">
        <v>152</v>
      </c>
      <c r="H23" s="2" t="s">
        <v>248</v>
      </c>
      <c r="I23" s="2" t="s">
        <v>249</v>
      </c>
      <c r="J23" s="2">
        <f>Angaben!G24</f>
        <v>23</v>
      </c>
      <c r="K23" s="2" t="s">
        <v>135</v>
      </c>
      <c r="L23" s="2" t="s">
        <v>198</v>
      </c>
      <c r="M23" s="2">
        <v>89231</v>
      </c>
      <c r="N23" s="2" t="s">
        <v>41</v>
      </c>
    </row>
    <row r="24" spans="1:14" x14ac:dyDescent="0.4">
      <c r="A24" s="2" t="s">
        <v>161</v>
      </c>
      <c r="B24" s="2" t="s">
        <v>117</v>
      </c>
      <c r="C24" s="2" t="s">
        <v>153</v>
      </c>
      <c r="D24" s="2" t="s">
        <v>161</v>
      </c>
      <c r="E24" s="2">
        <v>86720</v>
      </c>
      <c r="F24" s="2" t="s">
        <v>42</v>
      </c>
      <c r="G24" s="2" t="s">
        <v>238</v>
      </c>
      <c r="H24" s="2" t="s">
        <v>237</v>
      </c>
      <c r="I24" s="2" t="s">
        <v>236</v>
      </c>
      <c r="J24" s="2">
        <f>Angaben!G25</f>
        <v>17</v>
      </c>
      <c r="K24" s="2" t="s">
        <v>239</v>
      </c>
      <c r="L24" s="2" t="s">
        <v>240</v>
      </c>
      <c r="M24" s="2">
        <v>86720</v>
      </c>
      <c r="N24" s="2" t="s">
        <v>42</v>
      </c>
    </row>
    <row r="25" spans="1:14" x14ac:dyDescent="0.4">
      <c r="A25" s="2" t="s">
        <v>160</v>
      </c>
      <c r="B25" s="22" t="s">
        <v>154</v>
      </c>
      <c r="C25" s="2" t="s">
        <v>155</v>
      </c>
      <c r="D25" s="2" t="s">
        <v>160</v>
      </c>
      <c r="E25" s="2">
        <v>86830</v>
      </c>
      <c r="F25" s="2" t="s">
        <v>43</v>
      </c>
      <c r="G25" s="2" t="s">
        <v>156</v>
      </c>
      <c r="H25" s="2" t="s">
        <v>243</v>
      </c>
      <c r="I25" s="2" t="s">
        <v>244</v>
      </c>
      <c r="J25" s="2">
        <f>Angaben!G26</f>
        <v>15</v>
      </c>
      <c r="K25" s="2" t="s">
        <v>155</v>
      </c>
      <c r="L25" s="2" t="s">
        <v>245</v>
      </c>
      <c r="M25" s="2">
        <v>86152</v>
      </c>
      <c r="N25" s="2" t="s">
        <v>19</v>
      </c>
    </row>
    <row r="26" spans="1:14" x14ac:dyDescent="0.4">
      <c r="A26" s="2" t="s">
        <v>157</v>
      </c>
      <c r="B26" s="22" t="s">
        <v>154</v>
      </c>
      <c r="C26" s="2" t="s">
        <v>155</v>
      </c>
      <c r="D26" s="2" t="s">
        <v>157</v>
      </c>
      <c r="E26" s="2">
        <v>86441</v>
      </c>
      <c r="F26" s="2" t="s">
        <v>44</v>
      </c>
      <c r="G26" s="2" t="s">
        <v>158</v>
      </c>
      <c r="H26" s="2" t="s">
        <v>246</v>
      </c>
      <c r="I26" s="2" t="s">
        <v>247</v>
      </c>
      <c r="J26" s="2">
        <f>Angaben!G27</f>
        <v>13</v>
      </c>
      <c r="K26" s="2" t="s">
        <v>155</v>
      </c>
      <c r="L26" s="2" t="s">
        <v>245</v>
      </c>
      <c r="M26" s="2">
        <v>86152</v>
      </c>
      <c r="N26" s="2" t="s">
        <v>19</v>
      </c>
    </row>
    <row r="27" spans="1:14" x14ac:dyDescent="0.4">
      <c r="A27" s="2" t="s">
        <v>53</v>
      </c>
      <c r="B27" s="2" t="s">
        <v>159</v>
      </c>
      <c r="C27" s="2" t="s">
        <v>159</v>
      </c>
      <c r="D27" s="2" t="s">
        <v>53</v>
      </c>
      <c r="E27" s="2" t="s">
        <v>159</v>
      </c>
      <c r="F27" s="2" t="s">
        <v>159</v>
      </c>
      <c r="G27" s="2" t="s">
        <v>159</v>
      </c>
      <c r="H27" s="2" t="s">
        <v>159</v>
      </c>
      <c r="I27" s="2" t="s">
        <v>159</v>
      </c>
      <c r="J27" s="2" t="s">
        <v>159</v>
      </c>
      <c r="K27" s="2" t="s">
        <v>159</v>
      </c>
      <c r="L27" s="2" t="s">
        <v>159</v>
      </c>
      <c r="M27" s="2" t="s">
        <v>159</v>
      </c>
      <c r="N27" s="2" t="s">
        <v>159</v>
      </c>
    </row>
    <row r="28" spans="1:14" x14ac:dyDescent="0.4">
      <c r="E28" s="24"/>
      <c r="J28" s="2">
        <f>SUM(J2:J26)</f>
        <v>494</v>
      </c>
    </row>
    <row r="29" spans="1:14" x14ac:dyDescent="0.4">
      <c r="B29" s="22"/>
    </row>
    <row r="31" spans="1:14" x14ac:dyDescent="0.4">
      <c r="B31" s="22"/>
    </row>
    <row r="36" spans="1:3" x14ac:dyDescent="0.4">
      <c r="A36" s="2" t="s">
        <v>14</v>
      </c>
      <c r="B36" s="2" t="s">
        <v>15</v>
      </c>
      <c r="C36" s="2" t="s">
        <v>306</v>
      </c>
    </row>
    <row r="37" spans="1:3" x14ac:dyDescent="0.4">
      <c r="A37" s="2" t="s">
        <v>0</v>
      </c>
      <c r="B37" s="2" t="s">
        <v>1</v>
      </c>
      <c r="C37" t="s">
        <v>18</v>
      </c>
    </row>
    <row r="38" spans="1:3" x14ac:dyDescent="0.4">
      <c r="A38" s="2" t="s">
        <v>270</v>
      </c>
      <c r="B38" s="2" t="s">
        <v>3</v>
      </c>
      <c r="C38" t="s">
        <v>19</v>
      </c>
    </row>
    <row r="39" spans="1:3" x14ac:dyDescent="0.4">
      <c r="A39" s="2" t="s">
        <v>8</v>
      </c>
      <c r="B39" s="2" t="s">
        <v>5</v>
      </c>
      <c r="C39" t="s">
        <v>20</v>
      </c>
    </row>
    <row r="40" spans="1:3" x14ac:dyDescent="0.4">
      <c r="A40" s="2" t="s">
        <v>268</v>
      </c>
      <c r="B40" s="2" t="s">
        <v>7</v>
      </c>
      <c r="C40" t="s">
        <v>21</v>
      </c>
    </row>
    <row r="41" spans="1:3" x14ac:dyDescent="0.4">
      <c r="A41" s="2" t="s">
        <v>267</v>
      </c>
      <c r="B41" s="2" t="s">
        <v>9</v>
      </c>
      <c r="C41" t="s">
        <v>22</v>
      </c>
    </row>
    <row r="42" spans="1:3" x14ac:dyDescent="0.4">
      <c r="A42" s="2" t="s">
        <v>4</v>
      </c>
      <c r="B42" s="2" t="s">
        <v>10</v>
      </c>
      <c r="C42" t="s">
        <v>25</v>
      </c>
    </row>
    <row r="43" spans="1:3" x14ac:dyDescent="0.4">
      <c r="A43" s="2" t="s">
        <v>6</v>
      </c>
      <c r="B43" s="2" t="s">
        <v>11</v>
      </c>
      <c r="C43" t="s">
        <v>27</v>
      </c>
    </row>
    <row r="44" spans="1:3" x14ac:dyDescent="0.4">
      <c r="A44" s="2" t="s">
        <v>271</v>
      </c>
      <c r="B44" s="2" t="s">
        <v>12</v>
      </c>
      <c r="C44" t="s">
        <v>29</v>
      </c>
    </row>
    <row r="45" spans="1:3" x14ac:dyDescent="0.4">
      <c r="A45" s="2" t="s">
        <v>269</v>
      </c>
      <c r="B45" s="2" t="s">
        <v>13</v>
      </c>
      <c r="C45" t="s">
        <v>31</v>
      </c>
    </row>
    <row r="46" spans="1:3" x14ac:dyDescent="0.4">
      <c r="A46" s="2" t="s">
        <v>2</v>
      </c>
      <c r="B46" s="2" t="s">
        <v>264</v>
      </c>
      <c r="C46" t="s">
        <v>33</v>
      </c>
    </row>
    <row r="47" spans="1:3" x14ac:dyDescent="0.4">
      <c r="C47" t="s">
        <v>34</v>
      </c>
    </row>
    <row r="48" spans="1:3" x14ac:dyDescent="0.4">
      <c r="C48" t="s">
        <v>35</v>
      </c>
    </row>
    <row r="49" spans="3:3" x14ac:dyDescent="0.4">
      <c r="C49" t="s">
        <v>36</v>
      </c>
    </row>
    <row r="50" spans="3:3" x14ac:dyDescent="0.4">
      <c r="C50" t="s">
        <v>37</v>
      </c>
    </row>
    <row r="51" spans="3:3" x14ac:dyDescent="0.4">
      <c r="C51" t="s">
        <v>38</v>
      </c>
    </row>
    <row r="52" spans="3:3" x14ac:dyDescent="0.4">
      <c r="C52" t="s">
        <v>40</v>
      </c>
    </row>
    <row r="53" spans="3:3" x14ac:dyDescent="0.4">
      <c r="C53" t="s">
        <v>41</v>
      </c>
    </row>
    <row r="54" spans="3:3" x14ac:dyDescent="0.4">
      <c r="C54" t="s">
        <v>42</v>
      </c>
    </row>
    <row r="55" spans="3:3" x14ac:dyDescent="0.4">
      <c r="C55" t="s">
        <v>43</v>
      </c>
    </row>
    <row r="56" spans="3:3" x14ac:dyDescent="0.4">
      <c r="C56" t="s">
        <v>44</v>
      </c>
    </row>
  </sheetData>
  <sheetProtection selectLockedCells="1" selectUnlockedCells="1"/>
  <autoFilter ref="C1:J27" xr:uid="{00000000-0009-0000-0000-000006000000}">
    <sortState xmlns:xlrd2="http://schemas.microsoft.com/office/spreadsheetml/2017/richdata2" ref="C2:I25">
      <sortCondition ref="F1"/>
    </sortState>
  </autoFilter>
  <sortState xmlns:xlrd2="http://schemas.microsoft.com/office/spreadsheetml/2017/richdata2" ref="A38:A46">
    <sortCondition ref="A37:A46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66A2A9E32A24998161150A59D893A" ma:contentTypeVersion="11" ma:contentTypeDescription="Ein neues Dokument erstellen." ma:contentTypeScope="" ma:versionID="83c952ff108e407df9a56b6cdf64f75e">
  <xsd:schema xmlns:xsd="http://www.w3.org/2001/XMLSchema" xmlns:xs="http://www.w3.org/2001/XMLSchema" xmlns:p="http://schemas.microsoft.com/office/2006/metadata/properties" xmlns:ns2="53eeb6ff-be0a-4f28-ab53-644fb819d047" xmlns:ns3="8a12b8a7-95fb-4148-ac3b-35d70d25cc7b" targetNamespace="http://schemas.microsoft.com/office/2006/metadata/properties" ma:root="true" ma:fieldsID="3ff80e1d43764ec1ba5474f9fe75b8a0" ns2:_="" ns3:_="">
    <xsd:import namespace="53eeb6ff-be0a-4f28-ab53-644fb819d047"/>
    <xsd:import namespace="8a12b8a7-95fb-4148-ac3b-35d70d25c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eb6ff-be0a-4f28-ab53-644fb819d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6fb7d23e-8099-4920-aa92-76155a1f7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2b8a7-95fb-4148-ac3b-35d70d25cc7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859ba6-dc68-4a34-879b-2d81dd459e5f}" ma:internalName="TaxCatchAll" ma:showField="CatchAllData" ma:web="8a12b8a7-95fb-4148-ac3b-35d70d25c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5AFD43-5769-417B-AA68-BEC4397CB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eb6ff-be0a-4f28-ab53-644fb819d047"/>
    <ds:schemaRef ds:uri="8a12b8a7-95fb-4148-ac3b-35d70d25c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D35DC8-1663-4748-89B2-ADD2CF98CB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Personal</vt:lpstr>
      <vt:lpstr>Sachkosten</vt:lpstr>
      <vt:lpstr>Einnahmen</vt:lpstr>
      <vt:lpstr>Investberechnung</vt:lpstr>
      <vt:lpstr>Angaben</vt:lpstr>
      <vt:lpstr>Tabelle1</vt:lpstr>
      <vt:lpstr>Investberechnung!Druckbereich</vt:lpstr>
      <vt:lpstr>Personal!Druckbereich</vt:lpstr>
      <vt:lpstr>SummeTilgung</vt:lpstr>
      <vt:lpstr>SummeZinsen</vt:lpstr>
      <vt:lpstr>Tilgungsreste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stei2184</dc:creator>
  <cp:lastModifiedBy>Nuebel, Monika</cp:lastModifiedBy>
  <cp:lastPrinted>2026-09-18T10:15:16Z</cp:lastPrinted>
  <dcterms:created xsi:type="dcterms:W3CDTF">2023-01-02T10:42:41Z</dcterms:created>
  <dcterms:modified xsi:type="dcterms:W3CDTF">2026-10-12T10:22:11Z</dcterms:modified>
</cp:coreProperties>
</file>